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xr:revisionPtr revIDLastSave="553" documentId="8_{980CFD30-4737-4E7A-BCFA-C3CF468A681A}" xr6:coauthVersionLast="47" xr6:coauthVersionMax="47" xr10:uidLastSave="{DC23EDE2-1B1A-40C8-B170-1ACAC3D9A402}"/>
  <bookViews>
    <workbookView xWindow="-120" yWindow="480" windowWidth="29040" windowHeight="15120" activeTab="1" xr2:uid="{00000000-000D-0000-FFFF-FFFF00000000}"/>
  </bookViews>
  <sheets>
    <sheet name="Beschreibung" sheetId="2" r:id="rId1"/>
    <sheet name="Budgetrechner" sheetId="5" r:id="rId2"/>
    <sheet name="Finanzierungsrechner" sheetId="1" r:id="rId3"/>
  </sheets>
  <definedNames>
    <definedName name="AbschlussSaldo">-FV(ZinsSatz/12,ZahlungNummer,-MonatlicheZahlung,DarlehensBetrag)</definedName>
    <definedName name="AnzahlZahlungen">Finanzierungsrechner!$D$12</definedName>
    <definedName name="ChartAxis">OFFSET(Finanzierungsrechner!#REF!,,,COUNTIF(Finanzierungsrechner!$J$17:$J$255,"&gt;0"))</definedName>
    <definedName name="ChartData">OFFSET(Finanzierungsrechner!$J$16,,,COUNTIF(Finanzierungsrechner!$J$17:$J$255,"&gt;0")+1,4)</definedName>
    <definedName name="DarlehenIstGut">IF(DarlehensBetrag*ZinsSatz*DarlehensJahre*DarlehensAnfangsDatum&gt;0,1,0)</definedName>
    <definedName name="DarlehenNichtBezahlt">IF(ZahlungNummer&lt;=AnzahlZahlungen,1,0)</definedName>
    <definedName name="DarlehensAnfangsDatum">Finanzierungsrechner!$D$8</definedName>
    <definedName name="DarlehensBetrag">Finanzierungsrechner!$D$5</definedName>
    <definedName name="DarlehensJahre">Finanzierungsrechner!$D$7</definedName>
    <definedName name="DarlehensKostenGesamt">Finanzierungsrechner!$D$14</definedName>
    <definedName name="DarlehensWert">-FV(ZinsSatz/12,ZahlungNummer-1,-MonatlicheZahlung,DarlehensBetrag)</definedName>
    <definedName name="_xlnm.Print_Area" localSheetId="2">Finanzierungsrechner!$A:$I</definedName>
    <definedName name="Druckbereich_FESTLEGEN">OFFSET(Finanzierungsrechner!#REF!,,,LetzteZeile,LetzteSpalte)</definedName>
    <definedName name="_xlnm.Print_Titles" localSheetId="2">Finanzierungsrechner!$16:$16</definedName>
    <definedName name="Kapital">-PPMT(ZinsSatz/12,ZahlungNummer,AnzahlZahlungen,DarlehensBetrag)</definedName>
    <definedName name="KopfZeile">ROW(Finanzierungsrechner!$16:$16)</definedName>
    <definedName name="LetzteSpalte">COUNTA(Finanzierungsrechner!$16:$16)</definedName>
    <definedName name="LetzteZeile">MATCH(9.99E+307,Finanzierungsrechner!$B:$B)</definedName>
    <definedName name="MonatlicheZahlung">-PMT(ZinsSatz/12,AnzahlZahlungen,DarlehensBetrag)</definedName>
    <definedName name="Spaltentitel1">Finanzierungsrechner!$B$16</definedName>
    <definedName name="ZahlungNummer">ROW()-KopfZeile</definedName>
    <definedName name="ZahlungsDatum">DATE(YEAR(DarlehensAnfangsDatum),MONTH(DarlehensAnfangsDatum)+ZahlungNummer,DAY(DarlehensAnfangsDatum))</definedName>
    <definedName name="ZeilenTitelBereich1..D6">Finanzierungsrechner!$B$5</definedName>
    <definedName name="ZeilenTitelBereich2..H6">Finanzierungsrechner!$B$11</definedName>
    <definedName name="ZinsBetrag">-IPMT(ZinsSatz/12,ZahlungNummer,AnzahlZahlungen,DarlehensBetrag)</definedName>
    <definedName name="Zinsen_gesamt">Finanzierungsrechner!$D$13</definedName>
    <definedName name="ZinsSatz">Finanzierungsrechner!$D$6</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5" l="1"/>
  <c r="B15" i="5" s="1"/>
  <c r="B16" i="5" s="1"/>
  <c r="B17" i="5" s="1"/>
  <c r="D12" i="1"/>
  <c r="H606" i="1" s="1"/>
  <c r="D266" i="1" l="1"/>
  <c r="G271" i="1"/>
  <c r="D261" i="1"/>
  <c r="H653" i="1"/>
  <c r="H659" i="1"/>
  <c r="G267" i="1"/>
  <c r="E272" i="1"/>
  <c r="G259" i="1"/>
  <c r="H645" i="1"/>
  <c r="E268" i="1"/>
  <c r="H273" i="1"/>
  <c r="H626" i="1"/>
  <c r="G314" i="1"/>
  <c r="G317" i="1"/>
  <c r="G325" i="1"/>
  <c r="G333" i="1"/>
  <c r="G341" i="1"/>
  <c r="G349" i="1"/>
  <c r="G357" i="1"/>
  <c r="F317" i="1"/>
  <c r="F325" i="1"/>
  <c r="F333" i="1"/>
  <c r="F341" i="1"/>
  <c r="F349" i="1"/>
  <c r="F357" i="1"/>
  <c r="E317" i="1"/>
  <c r="E325" i="1"/>
  <c r="E333" i="1"/>
  <c r="E341" i="1"/>
  <c r="E349" i="1"/>
  <c r="E357" i="1"/>
  <c r="D317" i="1"/>
  <c r="D325" i="1"/>
  <c r="D333" i="1"/>
  <c r="D341" i="1"/>
  <c r="D349" i="1"/>
  <c r="D357" i="1"/>
  <c r="C317" i="1"/>
  <c r="C325" i="1"/>
  <c r="C333" i="1"/>
  <c r="C341" i="1"/>
  <c r="C349" i="1"/>
  <c r="C357" i="1"/>
  <c r="G318" i="1"/>
  <c r="G326" i="1"/>
  <c r="G342" i="1"/>
  <c r="G358" i="1"/>
  <c r="F334" i="1"/>
  <c r="F358" i="1"/>
  <c r="E334" i="1"/>
  <c r="E358" i="1"/>
  <c r="D334" i="1"/>
  <c r="D358" i="1"/>
  <c r="C334" i="1"/>
  <c r="C358" i="1"/>
  <c r="G343" i="1"/>
  <c r="F319" i="1"/>
  <c r="F343" i="1"/>
  <c r="E319" i="1"/>
  <c r="E343" i="1"/>
  <c r="D319" i="1"/>
  <c r="D343" i="1"/>
  <c r="C319" i="1"/>
  <c r="C343" i="1"/>
  <c r="G320" i="1"/>
  <c r="G344" i="1"/>
  <c r="F320" i="1"/>
  <c r="F352" i="1"/>
  <c r="E336" i="1"/>
  <c r="D336" i="1"/>
  <c r="C320" i="1"/>
  <c r="G327" i="1"/>
  <c r="F344" i="1"/>
  <c r="D328" i="1"/>
  <c r="C352" i="1"/>
  <c r="G321" i="1"/>
  <c r="G329" i="1"/>
  <c r="G337" i="1"/>
  <c r="G345" i="1"/>
  <c r="G353" i="1"/>
  <c r="G361" i="1"/>
  <c r="F321" i="1"/>
  <c r="F329" i="1"/>
  <c r="F337" i="1"/>
  <c r="F345" i="1"/>
  <c r="F353" i="1"/>
  <c r="F361" i="1"/>
  <c r="E321" i="1"/>
  <c r="E329" i="1"/>
  <c r="E337" i="1"/>
  <c r="E345" i="1"/>
  <c r="E353" i="1"/>
  <c r="E361" i="1"/>
  <c r="D321" i="1"/>
  <c r="D329" i="1"/>
  <c r="D337" i="1"/>
  <c r="D345" i="1"/>
  <c r="D353" i="1"/>
  <c r="D361" i="1"/>
  <c r="C321" i="1"/>
  <c r="C329" i="1"/>
  <c r="C337" i="1"/>
  <c r="C345" i="1"/>
  <c r="C353" i="1"/>
  <c r="C361" i="1"/>
  <c r="G322" i="1"/>
  <c r="G330" i="1"/>
  <c r="G338" i="1"/>
  <c r="G346" i="1"/>
  <c r="G354" i="1"/>
  <c r="G362" i="1"/>
  <c r="F322" i="1"/>
  <c r="F330" i="1"/>
  <c r="F338" i="1"/>
  <c r="F346" i="1"/>
  <c r="F354" i="1"/>
  <c r="F362" i="1"/>
  <c r="E322" i="1"/>
  <c r="E330" i="1"/>
  <c r="E346" i="1"/>
  <c r="E354" i="1"/>
  <c r="E362" i="1"/>
  <c r="D322" i="1"/>
  <c r="D330" i="1"/>
  <c r="D338" i="1"/>
  <c r="D346" i="1"/>
  <c r="D354" i="1"/>
  <c r="D362" i="1"/>
  <c r="C322" i="1"/>
  <c r="C330" i="1"/>
  <c r="C338" i="1"/>
  <c r="C346" i="1"/>
  <c r="C362" i="1"/>
  <c r="E328" i="1"/>
  <c r="E360" i="1"/>
  <c r="D360" i="1"/>
  <c r="C360" i="1"/>
  <c r="E338" i="1"/>
  <c r="C354" i="1"/>
  <c r="D320" i="1"/>
  <c r="C336" i="1"/>
  <c r="G323" i="1"/>
  <c r="G331" i="1"/>
  <c r="G339" i="1"/>
  <c r="G347" i="1"/>
  <c r="G355" i="1"/>
  <c r="G363" i="1"/>
  <c r="F323" i="1"/>
  <c r="F331" i="1"/>
  <c r="F339" i="1"/>
  <c r="F347" i="1"/>
  <c r="F355" i="1"/>
  <c r="F363" i="1"/>
  <c r="E323" i="1"/>
  <c r="E331" i="1"/>
  <c r="E339" i="1"/>
  <c r="E347" i="1"/>
  <c r="E355" i="1"/>
  <c r="E363" i="1"/>
  <c r="D323" i="1"/>
  <c r="D331" i="1"/>
  <c r="D339" i="1"/>
  <c r="D347" i="1"/>
  <c r="D355" i="1"/>
  <c r="D363" i="1"/>
  <c r="C323" i="1"/>
  <c r="C331" i="1"/>
  <c r="C339" i="1"/>
  <c r="C347" i="1"/>
  <c r="C355" i="1"/>
  <c r="C363" i="1"/>
  <c r="F318" i="1"/>
  <c r="F342" i="1"/>
  <c r="E318" i="1"/>
  <c r="E342" i="1"/>
  <c r="D318" i="1"/>
  <c r="D342" i="1"/>
  <c r="C318" i="1"/>
  <c r="C342" i="1"/>
  <c r="G319" i="1"/>
  <c r="G351" i="1"/>
  <c r="F335" i="1"/>
  <c r="F359" i="1"/>
  <c r="E335" i="1"/>
  <c r="E359" i="1"/>
  <c r="D335" i="1"/>
  <c r="D359" i="1"/>
  <c r="C335" i="1"/>
  <c r="C359" i="1"/>
  <c r="G336" i="1"/>
  <c r="G360" i="1"/>
  <c r="F336" i="1"/>
  <c r="E320" i="1"/>
  <c r="E352" i="1"/>
  <c r="D344" i="1"/>
  <c r="C328" i="1"/>
  <c r="G324" i="1"/>
  <c r="G332" i="1"/>
  <c r="G340" i="1"/>
  <c r="G348" i="1"/>
  <c r="G356" i="1"/>
  <c r="G364" i="1"/>
  <c r="F324" i="1"/>
  <c r="F332" i="1"/>
  <c r="F340" i="1"/>
  <c r="F348" i="1"/>
  <c r="F356" i="1"/>
  <c r="F364" i="1"/>
  <c r="E324" i="1"/>
  <c r="E332" i="1"/>
  <c r="E340" i="1"/>
  <c r="E348" i="1"/>
  <c r="E356" i="1"/>
  <c r="E364" i="1"/>
  <c r="D324" i="1"/>
  <c r="D332" i="1"/>
  <c r="D340" i="1"/>
  <c r="D348" i="1"/>
  <c r="D356" i="1"/>
  <c r="D364" i="1"/>
  <c r="C324" i="1"/>
  <c r="C332" i="1"/>
  <c r="C340" i="1"/>
  <c r="C348" i="1"/>
  <c r="C356" i="1"/>
  <c r="C364" i="1"/>
  <c r="G334" i="1"/>
  <c r="G350" i="1"/>
  <c r="F326" i="1"/>
  <c r="F350" i="1"/>
  <c r="E326" i="1"/>
  <c r="E350" i="1"/>
  <c r="D326" i="1"/>
  <c r="D350" i="1"/>
  <c r="C326" i="1"/>
  <c r="C350" i="1"/>
  <c r="G335" i="1"/>
  <c r="G359" i="1"/>
  <c r="F327" i="1"/>
  <c r="F351" i="1"/>
  <c r="E327" i="1"/>
  <c r="E351" i="1"/>
  <c r="D327" i="1"/>
  <c r="D351" i="1"/>
  <c r="C327" i="1"/>
  <c r="C351" i="1"/>
  <c r="G328" i="1"/>
  <c r="G352" i="1"/>
  <c r="F328" i="1"/>
  <c r="F360" i="1"/>
  <c r="E344" i="1"/>
  <c r="D352" i="1"/>
  <c r="C344" i="1"/>
  <c r="C273" i="1"/>
  <c r="E260" i="1"/>
  <c r="H265" i="1"/>
  <c r="C267" i="1"/>
  <c r="F274" i="1"/>
  <c r="H261" i="1"/>
  <c r="H574" i="1"/>
  <c r="C259" i="1"/>
  <c r="F266" i="1"/>
  <c r="H672" i="1"/>
  <c r="H534" i="1"/>
  <c r="D274" i="1"/>
  <c r="F260" i="1"/>
  <c r="H667" i="1"/>
  <c r="H478" i="1"/>
  <c r="H639" i="1"/>
  <c r="H559" i="1"/>
  <c r="H413" i="1"/>
  <c r="D283" i="1"/>
  <c r="D273" i="1"/>
  <c r="D260" i="1"/>
  <c r="E265" i="1"/>
  <c r="F272" i="1"/>
  <c r="F259" i="1"/>
  <c r="G266" i="1"/>
  <c r="H272" i="1"/>
  <c r="H258" i="1"/>
  <c r="H665" i="1"/>
  <c r="H652" i="1"/>
  <c r="H638" i="1"/>
  <c r="H617" i="1"/>
  <c r="H589" i="1"/>
  <c r="H557" i="1"/>
  <c r="H509" i="1"/>
  <c r="H461" i="1"/>
  <c r="H406" i="1"/>
  <c r="H349" i="1"/>
  <c r="B361" i="1"/>
  <c r="E302" i="1"/>
  <c r="H597" i="1"/>
  <c r="H462" i="1"/>
  <c r="B369" i="1"/>
  <c r="C265" i="1"/>
  <c r="D270" i="1"/>
  <c r="D258" i="1"/>
  <c r="E264" i="1"/>
  <c r="F271" i="1"/>
  <c r="F258" i="1"/>
  <c r="G263" i="1"/>
  <c r="H270" i="1"/>
  <c r="H257" i="1"/>
  <c r="H664" i="1"/>
  <c r="H651" i="1"/>
  <c r="H633" i="1"/>
  <c r="H614" i="1"/>
  <c r="H583" i="1"/>
  <c r="H551" i="1"/>
  <c r="H502" i="1"/>
  <c r="H446" i="1"/>
  <c r="H398" i="1"/>
  <c r="H333" i="1"/>
  <c r="B337" i="1"/>
  <c r="F312" i="1"/>
  <c r="H618" i="1"/>
  <c r="H510" i="1"/>
  <c r="H350" i="1"/>
  <c r="C266" i="1"/>
  <c r="C263" i="1"/>
  <c r="D269" i="1"/>
  <c r="D257" i="1"/>
  <c r="E263" i="1"/>
  <c r="F268" i="1"/>
  <c r="F256" i="1"/>
  <c r="G262" i="1"/>
  <c r="H269" i="1"/>
  <c r="H256" i="1"/>
  <c r="H661" i="1"/>
  <c r="H649" i="1"/>
  <c r="H631" i="1"/>
  <c r="H613" i="1"/>
  <c r="H582" i="1"/>
  <c r="H542" i="1"/>
  <c r="H494" i="1"/>
  <c r="H445" i="1"/>
  <c r="H397" i="1"/>
  <c r="H325" i="1"/>
  <c r="B329" i="1"/>
  <c r="F280" i="1"/>
  <c r="C274" i="1"/>
  <c r="C262" i="1"/>
  <c r="D268" i="1"/>
  <c r="E273" i="1"/>
  <c r="E261" i="1"/>
  <c r="F267" i="1"/>
  <c r="G274" i="1"/>
  <c r="G261" i="1"/>
  <c r="H266" i="1"/>
  <c r="H673" i="1"/>
  <c r="H660" i="1"/>
  <c r="H648" i="1"/>
  <c r="H630" i="1"/>
  <c r="H607" i="1"/>
  <c r="H575" i="1"/>
  <c r="H541" i="1"/>
  <c r="H493" i="1"/>
  <c r="H438" i="1"/>
  <c r="H382" i="1"/>
  <c r="H301" i="1"/>
  <c r="C314" i="1"/>
  <c r="G290" i="1"/>
  <c r="H381" i="1"/>
  <c r="H293" i="1"/>
  <c r="C271" i="1"/>
  <c r="C258" i="1"/>
  <c r="D265" i="1"/>
  <c r="E271" i="1"/>
  <c r="E257" i="1"/>
  <c r="F264" i="1"/>
  <c r="G270" i="1"/>
  <c r="G258" i="1"/>
  <c r="H264" i="1"/>
  <c r="H669" i="1"/>
  <c r="H657" i="1"/>
  <c r="H644" i="1"/>
  <c r="H625" i="1"/>
  <c r="H605" i="1"/>
  <c r="H566" i="1"/>
  <c r="H526" i="1"/>
  <c r="H477" i="1"/>
  <c r="H429" i="1"/>
  <c r="H366" i="1"/>
  <c r="B302" i="1"/>
  <c r="C282" i="1"/>
  <c r="H430" i="1"/>
  <c r="C306" i="1"/>
  <c r="C270" i="1"/>
  <c r="C257" i="1"/>
  <c r="D262" i="1"/>
  <c r="E269" i="1"/>
  <c r="E256" i="1"/>
  <c r="F263" i="1"/>
  <c r="G269" i="1"/>
  <c r="H274" i="1"/>
  <c r="H262" i="1"/>
  <c r="H668" i="1"/>
  <c r="H656" i="1"/>
  <c r="H642" i="1"/>
  <c r="H621" i="1"/>
  <c r="H598" i="1"/>
  <c r="H565" i="1"/>
  <c r="H525" i="1"/>
  <c r="H470" i="1"/>
  <c r="H414" i="1"/>
  <c r="H365" i="1"/>
  <c r="B294" i="1"/>
  <c r="D291" i="1"/>
  <c r="H374" i="1"/>
  <c r="H342" i="1"/>
  <c r="H285" i="1"/>
  <c r="B353" i="1"/>
  <c r="C298" i="1"/>
  <c r="D275" i="1"/>
  <c r="F296" i="1"/>
  <c r="C272" i="1"/>
  <c r="C264" i="1"/>
  <c r="C256" i="1"/>
  <c r="D267" i="1"/>
  <c r="D259" i="1"/>
  <c r="E270" i="1"/>
  <c r="E262" i="1"/>
  <c r="F273" i="1"/>
  <c r="F265" i="1"/>
  <c r="F257" i="1"/>
  <c r="G268" i="1"/>
  <c r="G260" i="1"/>
  <c r="H271" i="1"/>
  <c r="H263" i="1"/>
  <c r="H674" i="1"/>
  <c r="H666" i="1"/>
  <c r="H658" i="1"/>
  <c r="H650" i="1"/>
  <c r="H641" i="1"/>
  <c r="H629" i="1"/>
  <c r="H615" i="1"/>
  <c r="H599" i="1"/>
  <c r="H581" i="1"/>
  <c r="H558" i="1"/>
  <c r="H533" i="1"/>
  <c r="H501" i="1"/>
  <c r="H469" i="1"/>
  <c r="H437" i="1"/>
  <c r="H405" i="1"/>
  <c r="H373" i="1"/>
  <c r="H341" i="1"/>
  <c r="H277" i="1"/>
  <c r="B345" i="1"/>
  <c r="C290" i="1"/>
  <c r="E310" i="1"/>
  <c r="F288" i="1"/>
  <c r="B261" i="1"/>
  <c r="G275" i="1"/>
  <c r="G283" i="1"/>
  <c r="G291" i="1"/>
  <c r="G299" i="1"/>
  <c r="G307" i="1"/>
  <c r="G315" i="1"/>
  <c r="F281" i="1"/>
  <c r="F289" i="1"/>
  <c r="F297" i="1"/>
  <c r="F305" i="1"/>
  <c r="F313" i="1"/>
  <c r="E279" i="1"/>
  <c r="E287" i="1"/>
  <c r="E295" i="1"/>
  <c r="E303" i="1"/>
  <c r="E311" i="1"/>
  <c r="D276" i="1"/>
  <c r="D284" i="1"/>
  <c r="D292" i="1"/>
  <c r="D300" i="1"/>
  <c r="D308" i="1"/>
  <c r="C275" i="1"/>
  <c r="C283" i="1"/>
  <c r="C291" i="1"/>
  <c r="C299" i="1"/>
  <c r="C307" i="1"/>
  <c r="C315" i="1"/>
  <c r="B314" i="1"/>
  <c r="B322" i="1"/>
  <c r="B330" i="1"/>
  <c r="B338" i="1"/>
  <c r="B346" i="1"/>
  <c r="B354" i="1"/>
  <c r="B362" i="1"/>
  <c r="B370" i="1"/>
  <c r="B279" i="1"/>
  <c r="B287" i="1"/>
  <c r="B295" i="1"/>
  <c r="B303" i="1"/>
  <c r="H278" i="1"/>
  <c r="H286" i="1"/>
  <c r="H294" i="1"/>
  <c r="H302" i="1"/>
  <c r="H310" i="1"/>
  <c r="H318" i="1"/>
  <c r="H326" i="1"/>
  <c r="H334" i="1"/>
  <c r="G276" i="1"/>
  <c r="G284" i="1"/>
  <c r="G292" i="1"/>
  <c r="G300" i="1"/>
  <c r="G308" i="1"/>
  <c r="G316" i="1"/>
  <c r="F282" i="1"/>
  <c r="F290" i="1"/>
  <c r="F298" i="1"/>
  <c r="F306" i="1"/>
  <c r="F314" i="1"/>
  <c r="E280" i="1"/>
  <c r="E288" i="1"/>
  <c r="E296" i="1"/>
  <c r="E304" i="1"/>
  <c r="E312" i="1"/>
  <c r="D277" i="1"/>
  <c r="D285" i="1"/>
  <c r="D293" i="1"/>
  <c r="D301" i="1"/>
  <c r="D309" i="1"/>
  <c r="C276" i="1"/>
  <c r="C284" i="1"/>
  <c r="C292" i="1"/>
  <c r="C300" i="1"/>
  <c r="C308" i="1"/>
  <c r="C316" i="1"/>
  <c r="B315" i="1"/>
  <c r="B323" i="1"/>
  <c r="B331" i="1"/>
  <c r="B339" i="1"/>
  <c r="B347" i="1"/>
  <c r="B355" i="1"/>
  <c r="B363" i="1"/>
  <c r="B371" i="1"/>
  <c r="B280" i="1"/>
  <c r="B288" i="1"/>
  <c r="B296" i="1"/>
  <c r="B304" i="1"/>
  <c r="H279" i="1"/>
  <c r="H287" i="1"/>
  <c r="H295" i="1"/>
  <c r="H303" i="1"/>
  <c r="H311" i="1"/>
  <c r="H319" i="1"/>
  <c r="H327" i="1"/>
  <c r="H335" i="1"/>
  <c r="H343" i="1"/>
  <c r="H351" i="1"/>
  <c r="H359" i="1"/>
  <c r="H367" i="1"/>
  <c r="H375" i="1"/>
  <c r="H383" i="1"/>
  <c r="H391" i="1"/>
  <c r="H399" i="1"/>
  <c r="H407" i="1"/>
  <c r="H415" i="1"/>
  <c r="H423" i="1"/>
  <c r="H431" i="1"/>
  <c r="H439" i="1"/>
  <c r="H447" i="1"/>
  <c r="H455" i="1"/>
  <c r="H463" i="1"/>
  <c r="H471" i="1"/>
  <c r="H479" i="1"/>
  <c r="H487" i="1"/>
  <c r="H495" i="1"/>
  <c r="H503" i="1"/>
  <c r="H511" i="1"/>
  <c r="H519" i="1"/>
  <c r="H527" i="1"/>
  <c r="H535" i="1"/>
  <c r="H543" i="1"/>
  <c r="G277" i="1"/>
  <c r="G285" i="1"/>
  <c r="G293" i="1"/>
  <c r="G301" i="1"/>
  <c r="G309" i="1"/>
  <c r="F275" i="1"/>
  <c r="F283" i="1"/>
  <c r="F291" i="1"/>
  <c r="F299" i="1"/>
  <c r="F307" i="1"/>
  <c r="F315" i="1"/>
  <c r="E281" i="1"/>
  <c r="E289" i="1"/>
  <c r="E297" i="1"/>
  <c r="E305" i="1"/>
  <c r="E313" i="1"/>
  <c r="D278" i="1"/>
  <c r="D286" i="1"/>
  <c r="D294" i="1"/>
  <c r="D302" i="1"/>
  <c r="D310" i="1"/>
  <c r="C277" i="1"/>
  <c r="C285" i="1"/>
  <c r="C293" i="1"/>
  <c r="C301" i="1"/>
  <c r="C309" i="1"/>
  <c r="B308" i="1"/>
  <c r="B316" i="1"/>
  <c r="B324" i="1"/>
  <c r="B332" i="1"/>
  <c r="B340" i="1"/>
  <c r="B348" i="1"/>
  <c r="B356" i="1"/>
  <c r="B364" i="1"/>
  <c r="B372" i="1"/>
  <c r="B281" i="1"/>
  <c r="B289" i="1"/>
  <c r="B297" i="1"/>
  <c r="B305" i="1"/>
  <c r="H280" i="1"/>
  <c r="H288" i="1"/>
  <c r="H296" i="1"/>
  <c r="H304" i="1"/>
  <c r="H312" i="1"/>
  <c r="H320" i="1"/>
  <c r="H328" i="1"/>
  <c r="H336" i="1"/>
  <c r="H344" i="1"/>
  <c r="H352" i="1"/>
  <c r="H360" i="1"/>
  <c r="H368" i="1"/>
  <c r="H376" i="1"/>
  <c r="H384" i="1"/>
  <c r="H392" i="1"/>
  <c r="H400" i="1"/>
  <c r="H408" i="1"/>
  <c r="H416" i="1"/>
  <c r="H424" i="1"/>
  <c r="H432" i="1"/>
  <c r="H440" i="1"/>
  <c r="H448" i="1"/>
  <c r="H456" i="1"/>
  <c r="H464" i="1"/>
  <c r="H472" i="1"/>
  <c r="H480" i="1"/>
  <c r="H488" i="1"/>
  <c r="H496" i="1"/>
  <c r="H504" i="1"/>
  <c r="H512" i="1"/>
  <c r="H520" i="1"/>
  <c r="H528" i="1"/>
  <c r="H536" i="1"/>
  <c r="H544" i="1"/>
  <c r="H552" i="1"/>
  <c r="H560" i="1"/>
  <c r="H568" i="1"/>
  <c r="H576" i="1"/>
  <c r="H584" i="1"/>
  <c r="H592" i="1"/>
  <c r="H600" i="1"/>
  <c r="H608" i="1"/>
  <c r="H616" i="1"/>
  <c r="H624" i="1"/>
  <c r="H632" i="1"/>
  <c r="H640" i="1"/>
  <c r="G278" i="1"/>
  <c r="G286" i="1"/>
  <c r="G294" i="1"/>
  <c r="G302" i="1"/>
  <c r="G310" i="1"/>
  <c r="F276" i="1"/>
  <c r="F284" i="1"/>
  <c r="F292" i="1"/>
  <c r="F300" i="1"/>
  <c r="F308" i="1"/>
  <c r="F316" i="1"/>
  <c r="E282" i="1"/>
  <c r="E290" i="1"/>
  <c r="E298" i="1"/>
  <c r="E306" i="1"/>
  <c r="E314" i="1"/>
  <c r="D279" i="1"/>
  <c r="D287" i="1"/>
  <c r="D295" i="1"/>
  <c r="D303" i="1"/>
  <c r="D311" i="1"/>
  <c r="C278" i="1"/>
  <c r="C286" i="1"/>
  <c r="C294" i="1"/>
  <c r="C302" i="1"/>
  <c r="C310" i="1"/>
  <c r="B309" i="1"/>
  <c r="B317" i="1"/>
  <c r="B325" i="1"/>
  <c r="B333" i="1"/>
  <c r="B341" i="1"/>
  <c r="B349" i="1"/>
  <c r="B357" i="1"/>
  <c r="B365" i="1"/>
  <c r="B373" i="1"/>
  <c r="B282" i="1"/>
  <c r="B290" i="1"/>
  <c r="B298" i="1"/>
  <c r="B306" i="1"/>
  <c r="H281" i="1"/>
  <c r="H289" i="1"/>
  <c r="H297" i="1"/>
  <c r="H305" i="1"/>
  <c r="H313" i="1"/>
  <c r="H321" i="1"/>
  <c r="H329" i="1"/>
  <c r="H337" i="1"/>
  <c r="H345" i="1"/>
  <c r="H353" i="1"/>
  <c r="H361" i="1"/>
  <c r="H369" i="1"/>
  <c r="H377" i="1"/>
  <c r="H385" i="1"/>
  <c r="H393" i="1"/>
  <c r="H401" i="1"/>
  <c r="H409" i="1"/>
  <c r="H417" i="1"/>
  <c r="H425" i="1"/>
  <c r="H433" i="1"/>
  <c r="H441" i="1"/>
  <c r="H449" i="1"/>
  <c r="H457" i="1"/>
  <c r="H465" i="1"/>
  <c r="H473" i="1"/>
  <c r="H481" i="1"/>
  <c r="H489" i="1"/>
  <c r="H497" i="1"/>
  <c r="H505" i="1"/>
  <c r="H513" i="1"/>
  <c r="H521" i="1"/>
  <c r="H529" i="1"/>
  <c r="H537" i="1"/>
  <c r="H545" i="1"/>
  <c r="H553" i="1"/>
  <c r="H561" i="1"/>
  <c r="H569" i="1"/>
  <c r="H577" i="1"/>
  <c r="H585" i="1"/>
  <c r="H593" i="1"/>
  <c r="H601" i="1"/>
  <c r="G279" i="1"/>
  <c r="G287" i="1"/>
  <c r="G295" i="1"/>
  <c r="G303" i="1"/>
  <c r="G311" i="1"/>
  <c r="F277" i="1"/>
  <c r="F285" i="1"/>
  <c r="F293" i="1"/>
  <c r="F301" i="1"/>
  <c r="F309" i="1"/>
  <c r="E275" i="1"/>
  <c r="E283" i="1"/>
  <c r="E291" i="1"/>
  <c r="E299" i="1"/>
  <c r="E307" i="1"/>
  <c r="E315" i="1"/>
  <c r="D280" i="1"/>
  <c r="D288" i="1"/>
  <c r="D296" i="1"/>
  <c r="D304" i="1"/>
  <c r="D312" i="1"/>
  <c r="C279" i="1"/>
  <c r="C287" i="1"/>
  <c r="C295" i="1"/>
  <c r="C303" i="1"/>
  <c r="C311" i="1"/>
  <c r="B310" i="1"/>
  <c r="B318" i="1"/>
  <c r="B326" i="1"/>
  <c r="B334" i="1"/>
  <c r="B342" i="1"/>
  <c r="B350" i="1"/>
  <c r="B358" i="1"/>
  <c r="B366" i="1"/>
  <c r="B275" i="1"/>
  <c r="B283" i="1"/>
  <c r="B291" i="1"/>
  <c r="B299" i="1"/>
  <c r="B307" i="1"/>
  <c r="H282" i="1"/>
  <c r="H290" i="1"/>
  <c r="H298" i="1"/>
  <c r="H306" i="1"/>
  <c r="H314" i="1"/>
  <c r="H322" i="1"/>
  <c r="H330" i="1"/>
  <c r="H338" i="1"/>
  <c r="H346" i="1"/>
  <c r="H354" i="1"/>
  <c r="H362" i="1"/>
  <c r="H370" i="1"/>
  <c r="H378" i="1"/>
  <c r="H386" i="1"/>
  <c r="H394" i="1"/>
  <c r="H402" i="1"/>
  <c r="H410" i="1"/>
  <c r="H418" i="1"/>
  <c r="H426" i="1"/>
  <c r="H434" i="1"/>
  <c r="H442" i="1"/>
  <c r="H450" i="1"/>
  <c r="H458" i="1"/>
  <c r="H466" i="1"/>
  <c r="H474" i="1"/>
  <c r="H482" i="1"/>
  <c r="H490" i="1"/>
  <c r="H498" i="1"/>
  <c r="H506" i="1"/>
  <c r="H514" i="1"/>
  <c r="H522" i="1"/>
  <c r="H530" i="1"/>
  <c r="H538" i="1"/>
  <c r="H546" i="1"/>
  <c r="H554" i="1"/>
  <c r="H562" i="1"/>
  <c r="H570" i="1"/>
  <c r="H578" i="1"/>
  <c r="H586" i="1"/>
  <c r="H594" i="1"/>
  <c r="H602" i="1"/>
  <c r="G280" i="1"/>
  <c r="G288" i="1"/>
  <c r="G296" i="1"/>
  <c r="G304" i="1"/>
  <c r="G312" i="1"/>
  <c r="F278" i="1"/>
  <c r="F286" i="1"/>
  <c r="F294" i="1"/>
  <c r="F302" i="1"/>
  <c r="F310" i="1"/>
  <c r="E276" i="1"/>
  <c r="E284" i="1"/>
  <c r="E292" i="1"/>
  <c r="E300" i="1"/>
  <c r="E308" i="1"/>
  <c r="E316" i="1"/>
  <c r="D281" i="1"/>
  <c r="D289" i="1"/>
  <c r="D297" i="1"/>
  <c r="D305" i="1"/>
  <c r="D313" i="1"/>
  <c r="C280" i="1"/>
  <c r="C288" i="1"/>
  <c r="C296" i="1"/>
  <c r="C304" i="1"/>
  <c r="C312" i="1"/>
  <c r="B311" i="1"/>
  <c r="B319" i="1"/>
  <c r="B327" i="1"/>
  <c r="B335" i="1"/>
  <c r="B343" i="1"/>
  <c r="B351" i="1"/>
  <c r="B359" i="1"/>
  <c r="B367" i="1"/>
  <c r="B276" i="1"/>
  <c r="B284" i="1"/>
  <c r="B292" i="1"/>
  <c r="B300" i="1"/>
  <c r="H275" i="1"/>
  <c r="H283" i="1"/>
  <c r="H291" i="1"/>
  <c r="H299" i="1"/>
  <c r="H307" i="1"/>
  <c r="H315" i="1"/>
  <c r="H323" i="1"/>
  <c r="H331" i="1"/>
  <c r="H339" i="1"/>
  <c r="H347" i="1"/>
  <c r="H355" i="1"/>
  <c r="H363" i="1"/>
  <c r="H371" i="1"/>
  <c r="H379" i="1"/>
  <c r="H387" i="1"/>
  <c r="H395" i="1"/>
  <c r="H403" i="1"/>
  <c r="H411" i="1"/>
  <c r="H419" i="1"/>
  <c r="H427" i="1"/>
  <c r="H435" i="1"/>
  <c r="H443" i="1"/>
  <c r="H451" i="1"/>
  <c r="H459" i="1"/>
  <c r="H467" i="1"/>
  <c r="H475" i="1"/>
  <c r="H483" i="1"/>
  <c r="H491" i="1"/>
  <c r="H499" i="1"/>
  <c r="H507" i="1"/>
  <c r="H515" i="1"/>
  <c r="H523" i="1"/>
  <c r="H531" i="1"/>
  <c r="H539" i="1"/>
  <c r="H547" i="1"/>
  <c r="H555" i="1"/>
  <c r="H563" i="1"/>
  <c r="H571" i="1"/>
  <c r="H579" i="1"/>
  <c r="H587" i="1"/>
  <c r="H595" i="1"/>
  <c r="H603" i="1"/>
  <c r="H611" i="1"/>
  <c r="H619" i="1"/>
  <c r="H627" i="1"/>
  <c r="H635" i="1"/>
  <c r="H643" i="1"/>
  <c r="G281" i="1"/>
  <c r="G289" i="1"/>
  <c r="G297" i="1"/>
  <c r="G305" i="1"/>
  <c r="G313" i="1"/>
  <c r="F279" i="1"/>
  <c r="F287" i="1"/>
  <c r="F295" i="1"/>
  <c r="F303" i="1"/>
  <c r="F311" i="1"/>
  <c r="E277" i="1"/>
  <c r="E285" i="1"/>
  <c r="E293" i="1"/>
  <c r="E301" i="1"/>
  <c r="E309" i="1"/>
  <c r="D316" i="1"/>
  <c r="D282" i="1"/>
  <c r="D290" i="1"/>
  <c r="D298" i="1"/>
  <c r="D306" i="1"/>
  <c r="D314" i="1"/>
  <c r="C281" i="1"/>
  <c r="C289" i="1"/>
  <c r="C297" i="1"/>
  <c r="C305" i="1"/>
  <c r="C313" i="1"/>
  <c r="B312" i="1"/>
  <c r="B320" i="1"/>
  <c r="B328" i="1"/>
  <c r="B336" i="1"/>
  <c r="B344" i="1"/>
  <c r="B352" i="1"/>
  <c r="B360" i="1"/>
  <c r="B368" i="1"/>
  <c r="B277" i="1"/>
  <c r="B285" i="1"/>
  <c r="B293" i="1"/>
  <c r="B301" i="1"/>
  <c r="H276" i="1"/>
  <c r="H284" i="1"/>
  <c r="H292" i="1"/>
  <c r="H300" i="1"/>
  <c r="H308" i="1"/>
  <c r="H316" i="1"/>
  <c r="H324" i="1"/>
  <c r="H332" i="1"/>
  <c r="H340" i="1"/>
  <c r="H348" i="1"/>
  <c r="H356" i="1"/>
  <c r="H364" i="1"/>
  <c r="H372" i="1"/>
  <c r="H380" i="1"/>
  <c r="H388" i="1"/>
  <c r="H396" i="1"/>
  <c r="H404" i="1"/>
  <c r="H412" i="1"/>
  <c r="H420" i="1"/>
  <c r="H428" i="1"/>
  <c r="H436" i="1"/>
  <c r="H444" i="1"/>
  <c r="H452" i="1"/>
  <c r="H460" i="1"/>
  <c r="H468" i="1"/>
  <c r="H476" i="1"/>
  <c r="H484" i="1"/>
  <c r="H492" i="1"/>
  <c r="H500" i="1"/>
  <c r="H508" i="1"/>
  <c r="H516" i="1"/>
  <c r="H524" i="1"/>
  <c r="H532" i="1"/>
  <c r="H540" i="1"/>
  <c r="H548" i="1"/>
  <c r="H556" i="1"/>
  <c r="H564" i="1"/>
  <c r="H572" i="1"/>
  <c r="H580" i="1"/>
  <c r="H588" i="1"/>
  <c r="H596" i="1"/>
  <c r="H604" i="1"/>
  <c r="H612" i="1"/>
  <c r="H620" i="1"/>
  <c r="H628" i="1"/>
  <c r="H636" i="1"/>
  <c r="C261" i="1"/>
  <c r="D272" i="1"/>
  <c r="D264" i="1"/>
  <c r="D256" i="1"/>
  <c r="E267" i="1"/>
  <c r="E259" i="1"/>
  <c r="F270" i="1"/>
  <c r="F262" i="1"/>
  <c r="G273" i="1"/>
  <c r="G265" i="1"/>
  <c r="G257" i="1"/>
  <c r="H268" i="1"/>
  <c r="H260" i="1"/>
  <c r="H671" i="1"/>
  <c r="H663" i="1"/>
  <c r="H655" i="1"/>
  <c r="H647" i="1"/>
  <c r="H637" i="1"/>
  <c r="H623" i="1"/>
  <c r="H610" i="1"/>
  <c r="H591" i="1"/>
  <c r="H573" i="1"/>
  <c r="H550" i="1"/>
  <c r="H518" i="1"/>
  <c r="H486" i="1"/>
  <c r="H454" i="1"/>
  <c r="H422" i="1"/>
  <c r="H390" i="1"/>
  <c r="H358" i="1"/>
  <c r="H317" i="1"/>
  <c r="B286" i="1"/>
  <c r="B321" i="1"/>
  <c r="D307" i="1"/>
  <c r="E286" i="1"/>
  <c r="G306" i="1"/>
  <c r="D315" i="1"/>
  <c r="E294" i="1"/>
  <c r="C269" i="1"/>
  <c r="C268" i="1"/>
  <c r="C260" i="1"/>
  <c r="D271" i="1"/>
  <c r="D263" i="1"/>
  <c r="E274" i="1"/>
  <c r="E266" i="1"/>
  <c r="E258" i="1"/>
  <c r="F269" i="1"/>
  <c r="F261" i="1"/>
  <c r="G272" i="1"/>
  <c r="G264" i="1"/>
  <c r="G256" i="1"/>
  <c r="H267" i="1"/>
  <c r="H259" i="1"/>
  <c r="H670" i="1"/>
  <c r="H662" i="1"/>
  <c r="H654" i="1"/>
  <c r="H646" i="1"/>
  <c r="H634" i="1"/>
  <c r="H622" i="1"/>
  <c r="H609" i="1"/>
  <c r="H590" i="1"/>
  <c r="H567" i="1"/>
  <c r="H549" i="1"/>
  <c r="H517" i="1"/>
  <c r="H485" i="1"/>
  <c r="H453" i="1"/>
  <c r="H421" i="1"/>
  <c r="H389" i="1"/>
  <c r="H357" i="1"/>
  <c r="H309" i="1"/>
  <c r="B278" i="1"/>
  <c r="B313" i="1"/>
  <c r="D299" i="1"/>
  <c r="E278" i="1"/>
  <c r="G298" i="1"/>
  <c r="F304" i="1"/>
  <c r="G282" i="1"/>
  <c r="B268" i="1"/>
  <c r="B267" i="1"/>
  <c r="B274" i="1"/>
  <c r="B273" i="1"/>
  <c r="B257" i="1"/>
  <c r="B272" i="1"/>
  <c r="B271" i="1"/>
  <c r="B263" i="1"/>
  <c r="B260" i="1"/>
  <c r="B259" i="1"/>
  <c r="B266" i="1"/>
  <c r="B258" i="1"/>
  <c r="B265" i="1"/>
  <c r="B264" i="1"/>
  <c r="B270" i="1"/>
  <c r="B262" i="1"/>
  <c r="B269" i="1"/>
  <c r="B225" i="1"/>
  <c r="B177" i="1"/>
  <c r="B129" i="1"/>
  <c r="B81" i="1"/>
  <c r="B25" i="1"/>
  <c r="B248" i="1"/>
  <c r="B240" i="1"/>
  <c r="B232" i="1"/>
  <c r="B224" i="1"/>
  <c r="B216" i="1"/>
  <c r="B208" i="1"/>
  <c r="B200" i="1"/>
  <c r="B192" i="1"/>
  <c r="B184" i="1"/>
  <c r="B176" i="1"/>
  <c r="B168" i="1"/>
  <c r="B160" i="1"/>
  <c r="B152" i="1"/>
  <c r="B144" i="1"/>
  <c r="B136" i="1"/>
  <c r="B128" i="1"/>
  <c r="B120" i="1"/>
  <c r="B112" i="1"/>
  <c r="B104" i="1"/>
  <c r="B96" i="1"/>
  <c r="B88" i="1"/>
  <c r="B80" i="1"/>
  <c r="B72" i="1"/>
  <c r="B64" i="1"/>
  <c r="B56" i="1"/>
  <c r="B48" i="1"/>
  <c r="B40" i="1"/>
  <c r="B32" i="1"/>
  <c r="B24" i="1"/>
  <c r="B217" i="1"/>
  <c r="B169" i="1"/>
  <c r="B121" i="1"/>
  <c r="B65" i="1"/>
  <c r="B17" i="1"/>
  <c r="B255" i="1"/>
  <c r="B247" i="1"/>
  <c r="B239" i="1"/>
  <c r="B231" i="1"/>
  <c r="B223" i="1"/>
  <c r="B215" i="1"/>
  <c r="B207" i="1"/>
  <c r="B199" i="1"/>
  <c r="B191" i="1"/>
  <c r="B183" i="1"/>
  <c r="B175" i="1"/>
  <c r="B167" i="1"/>
  <c r="B159" i="1"/>
  <c r="B151" i="1"/>
  <c r="B143" i="1"/>
  <c r="B135" i="1"/>
  <c r="B127" i="1"/>
  <c r="B119" i="1"/>
  <c r="B111" i="1"/>
  <c r="B103" i="1"/>
  <c r="B95" i="1"/>
  <c r="B87" i="1"/>
  <c r="B79" i="1"/>
  <c r="B71" i="1"/>
  <c r="B63" i="1"/>
  <c r="B55" i="1"/>
  <c r="B47" i="1"/>
  <c r="B39" i="1"/>
  <c r="B31" i="1"/>
  <c r="B23" i="1"/>
  <c r="B241" i="1"/>
  <c r="B193" i="1"/>
  <c r="B137" i="1"/>
  <c r="B89" i="1"/>
  <c r="B49" i="1"/>
  <c r="B254" i="1"/>
  <c r="B246" i="1"/>
  <c r="B238" i="1"/>
  <c r="B230" i="1"/>
  <c r="B222" i="1"/>
  <c r="B214" i="1"/>
  <c r="B206" i="1"/>
  <c r="B198" i="1"/>
  <c r="B190" i="1"/>
  <c r="B182" i="1"/>
  <c r="B174" i="1"/>
  <c r="B166" i="1"/>
  <c r="B158" i="1"/>
  <c r="B150" i="1"/>
  <c r="B142" i="1"/>
  <c r="B134" i="1"/>
  <c r="B126" i="1"/>
  <c r="B118" i="1"/>
  <c r="B110" i="1"/>
  <c r="B102" i="1"/>
  <c r="B94" i="1"/>
  <c r="B86" i="1"/>
  <c r="B78" i="1"/>
  <c r="B70" i="1"/>
  <c r="B62" i="1"/>
  <c r="B54" i="1"/>
  <c r="B46" i="1"/>
  <c r="B38" i="1"/>
  <c r="B30" i="1"/>
  <c r="B22" i="1"/>
  <c r="B256" i="1"/>
  <c r="B209" i="1"/>
  <c r="B161" i="1"/>
  <c r="B97" i="1"/>
  <c r="B41" i="1"/>
  <c r="B253" i="1"/>
  <c r="B245" i="1"/>
  <c r="B237" i="1"/>
  <c r="B229" i="1"/>
  <c r="B221" i="1"/>
  <c r="B213" i="1"/>
  <c r="B205" i="1"/>
  <c r="B197" i="1"/>
  <c r="B189" i="1"/>
  <c r="B181" i="1"/>
  <c r="B173" i="1"/>
  <c r="B165" i="1"/>
  <c r="B157" i="1"/>
  <c r="B149" i="1"/>
  <c r="B141" i="1"/>
  <c r="B133" i="1"/>
  <c r="B125" i="1"/>
  <c r="B117" i="1"/>
  <c r="B109" i="1"/>
  <c r="B101" i="1"/>
  <c r="B93" i="1"/>
  <c r="B85" i="1"/>
  <c r="B77" i="1"/>
  <c r="B69" i="1"/>
  <c r="B61" i="1"/>
  <c r="B53" i="1"/>
  <c r="B45" i="1"/>
  <c r="B37" i="1"/>
  <c r="B29" i="1"/>
  <c r="B21" i="1"/>
  <c r="B249" i="1"/>
  <c r="B201" i="1"/>
  <c r="B145" i="1"/>
  <c r="B105" i="1"/>
  <c r="B57" i="1"/>
  <c r="B252" i="1"/>
  <c r="B244" i="1"/>
  <c r="B236" i="1"/>
  <c r="B228" i="1"/>
  <c r="B220" i="1"/>
  <c r="B212" i="1"/>
  <c r="B204" i="1"/>
  <c r="B196" i="1"/>
  <c r="B188" i="1"/>
  <c r="B180" i="1"/>
  <c r="B172" i="1"/>
  <c r="B164" i="1"/>
  <c r="B156" i="1"/>
  <c r="B148" i="1"/>
  <c r="B140" i="1"/>
  <c r="B132" i="1"/>
  <c r="B124" i="1"/>
  <c r="B116" i="1"/>
  <c r="B108" i="1"/>
  <c r="B100" i="1"/>
  <c r="B92" i="1"/>
  <c r="B84" i="1"/>
  <c r="B76" i="1"/>
  <c r="B68" i="1"/>
  <c r="B60" i="1"/>
  <c r="B52" i="1"/>
  <c r="B44" i="1"/>
  <c r="B36" i="1"/>
  <c r="B28" i="1"/>
  <c r="B20" i="1"/>
  <c r="B233" i="1"/>
  <c r="B185" i="1"/>
  <c r="B153" i="1"/>
  <c r="B113" i="1"/>
  <c r="B73" i="1"/>
  <c r="B33" i="1"/>
  <c r="B251" i="1"/>
  <c r="B243" i="1"/>
  <c r="B235" i="1"/>
  <c r="B227" i="1"/>
  <c r="B219" i="1"/>
  <c r="B211" i="1"/>
  <c r="B203" i="1"/>
  <c r="B195" i="1"/>
  <c r="B187" i="1"/>
  <c r="B179" i="1"/>
  <c r="B171" i="1"/>
  <c r="B163" i="1"/>
  <c r="B155" i="1"/>
  <c r="B147" i="1"/>
  <c r="B139" i="1"/>
  <c r="B131" i="1"/>
  <c r="B123" i="1"/>
  <c r="B115" i="1"/>
  <c r="B107" i="1"/>
  <c r="B99" i="1"/>
  <c r="B91" i="1"/>
  <c r="B83" i="1"/>
  <c r="B75" i="1"/>
  <c r="B67" i="1"/>
  <c r="B59" i="1"/>
  <c r="B51" i="1"/>
  <c r="B43" i="1"/>
  <c r="B35" i="1"/>
  <c r="B27" i="1"/>
  <c r="B19" i="1"/>
  <c r="B250" i="1"/>
  <c r="B242" i="1"/>
  <c r="B234" i="1"/>
  <c r="B226" i="1"/>
  <c r="B218" i="1"/>
  <c r="B210" i="1"/>
  <c r="B202" i="1"/>
  <c r="B194" i="1"/>
  <c r="B186" i="1"/>
  <c r="B178" i="1"/>
  <c r="B170" i="1"/>
  <c r="B162" i="1"/>
  <c r="B154" i="1"/>
  <c r="B146" i="1"/>
  <c r="B138" i="1"/>
  <c r="B130" i="1"/>
  <c r="B122" i="1"/>
  <c r="B114" i="1"/>
  <c r="B106" i="1"/>
  <c r="B98" i="1"/>
  <c r="B90" i="1"/>
  <c r="B82" i="1"/>
  <c r="B74" i="1"/>
  <c r="B66" i="1"/>
  <c r="B58" i="1"/>
  <c r="B50" i="1"/>
  <c r="B42" i="1"/>
  <c r="B34" i="1"/>
  <c r="B26" i="1"/>
  <c r="B18" i="1"/>
  <c r="D44" i="1"/>
  <c r="D224" i="1"/>
  <c r="E17" i="1"/>
  <c r="D31" i="1"/>
  <c r="D195" i="1"/>
  <c r="D110" i="1"/>
  <c r="D238" i="1"/>
  <c r="D242" i="1"/>
  <c r="D128" i="1"/>
  <c r="D167" i="1"/>
  <c r="E176" i="1"/>
  <c r="D180" i="1"/>
  <c r="D229" i="1"/>
  <c r="D211" i="1"/>
  <c r="E223" i="1"/>
  <c r="D204" i="1"/>
  <c r="E31" i="1"/>
  <c r="E182" i="1"/>
  <c r="D165" i="1"/>
  <c r="D176" i="1"/>
  <c r="D60" i="1"/>
  <c r="D164" i="1"/>
  <c r="D77" i="1"/>
  <c r="D254" i="1"/>
  <c r="E171" i="1"/>
  <c r="E178" i="1"/>
  <c r="D156" i="1"/>
  <c r="E159" i="1"/>
  <c r="E126" i="1"/>
  <c r="D84" i="1"/>
  <c r="D210" i="1"/>
  <c r="D87" i="1"/>
  <c r="D58" i="1"/>
  <c r="D27" i="1"/>
  <c r="D21" i="1"/>
  <c r="D240" i="1"/>
  <c r="D30" i="1"/>
  <c r="D79" i="1"/>
  <c r="D109" i="1"/>
  <c r="D175" i="1"/>
  <c r="D97" i="1"/>
  <c r="E140" i="1"/>
  <c r="E107" i="1"/>
  <c r="E114" i="1"/>
  <c r="H204" i="1"/>
  <c r="D154" i="1"/>
  <c r="E62" i="1"/>
  <c r="E209" i="1"/>
  <c r="H120" i="1"/>
  <c r="D143" i="1"/>
  <c r="D20" i="1"/>
  <c r="D43" i="1"/>
  <c r="D46" i="1"/>
  <c r="D125" i="1"/>
  <c r="D14" i="1"/>
  <c r="D13" i="1" s="1"/>
  <c r="D103" i="1"/>
  <c r="D119" i="1"/>
  <c r="D202" i="1"/>
  <c r="D139" i="1"/>
  <c r="D166" i="1"/>
  <c r="D127" i="1"/>
  <c r="D233" i="1"/>
  <c r="D62" i="1"/>
  <c r="D179" i="1"/>
  <c r="D141" i="1"/>
  <c r="D186" i="1"/>
  <c r="D184" i="1"/>
  <c r="D17" i="1"/>
  <c r="E242" i="1"/>
  <c r="E24" i="1"/>
  <c r="E235" i="1"/>
  <c r="E99" i="1"/>
  <c r="E54" i="1"/>
  <c r="E145" i="1"/>
  <c r="H132" i="1"/>
  <c r="D219" i="1"/>
  <c r="D124" i="1"/>
  <c r="D170" i="1"/>
  <c r="D37" i="1"/>
  <c r="D147" i="1"/>
  <c r="E92" i="1"/>
  <c r="D227" i="1"/>
  <c r="D39" i="1"/>
  <c r="D171" i="1"/>
  <c r="D159" i="1"/>
  <c r="D249" i="1"/>
  <c r="D178" i="1"/>
  <c r="D25" i="1"/>
  <c r="D215" i="1"/>
  <c r="D150" i="1"/>
  <c r="D177" i="1"/>
  <c r="D55" i="1"/>
  <c r="E228" i="1"/>
  <c r="E231" i="1"/>
  <c r="E95" i="1"/>
  <c r="E50" i="1"/>
  <c r="E133" i="1"/>
  <c r="H116" i="1"/>
  <c r="D23" i="1"/>
  <c r="D24" i="1"/>
  <c r="D169" i="1"/>
  <c r="D207" i="1"/>
  <c r="E254" i="1"/>
  <c r="E103" i="1"/>
  <c r="D226" i="1"/>
  <c r="D68" i="1"/>
  <c r="D112" i="1"/>
  <c r="D214" i="1"/>
  <c r="D28" i="1"/>
  <c r="D41" i="1"/>
  <c r="D235" i="1"/>
  <c r="D182" i="1"/>
  <c r="D222" i="1"/>
  <c r="E224" i="1"/>
  <c r="E227" i="1"/>
  <c r="E43" i="1"/>
  <c r="E190" i="1"/>
  <c r="E81" i="1"/>
  <c r="H20" i="1"/>
  <c r="D192" i="1"/>
  <c r="D230" i="1"/>
  <c r="D78" i="1"/>
  <c r="D95" i="1"/>
  <c r="D76" i="1"/>
  <c r="D105" i="1"/>
  <c r="D157" i="1"/>
  <c r="D82" i="1"/>
  <c r="D83" i="1"/>
  <c r="D200" i="1"/>
  <c r="D33" i="1"/>
  <c r="E208" i="1"/>
  <c r="E124" i="1"/>
  <c r="E167" i="1"/>
  <c r="E39" i="1"/>
  <c r="E122" i="1"/>
  <c r="E205" i="1"/>
  <c r="E77" i="1"/>
  <c r="H100" i="1"/>
  <c r="H179" i="1"/>
  <c r="D208" i="1"/>
  <c r="D246" i="1"/>
  <c r="D146" i="1"/>
  <c r="D115" i="1"/>
  <c r="D92" i="1"/>
  <c r="D135" i="1"/>
  <c r="D173" i="1"/>
  <c r="D98" i="1"/>
  <c r="D129" i="1"/>
  <c r="E192" i="1"/>
  <c r="E108" i="1"/>
  <c r="E163" i="1"/>
  <c r="E35" i="1"/>
  <c r="E118" i="1"/>
  <c r="E201" i="1"/>
  <c r="E73" i="1"/>
  <c r="H36" i="1"/>
  <c r="H103" i="1"/>
  <c r="E197" i="1"/>
  <c r="E69" i="1"/>
  <c r="H180" i="1"/>
  <c r="H97" i="1"/>
  <c r="E186" i="1"/>
  <c r="E58" i="1"/>
  <c r="E141" i="1"/>
  <c r="H172" i="1"/>
  <c r="H174" i="1"/>
  <c r="F187" i="1"/>
  <c r="E137" i="1"/>
  <c r="H161" i="1"/>
  <c r="H153" i="1"/>
  <c r="F163" i="1"/>
  <c r="H158" i="1"/>
  <c r="H68" i="1"/>
  <c r="H171" i="1"/>
  <c r="F165" i="1"/>
  <c r="H230" i="1"/>
  <c r="H157" i="1"/>
  <c r="F72" i="1"/>
  <c r="H220" i="1"/>
  <c r="H152" i="1"/>
  <c r="H198" i="1"/>
  <c r="H140" i="1"/>
  <c r="H177" i="1"/>
  <c r="H124" i="1"/>
  <c r="H102" i="1"/>
  <c r="F239" i="1"/>
  <c r="G226" i="1"/>
  <c r="H170" i="1"/>
  <c r="H195" i="1"/>
  <c r="F196" i="1"/>
  <c r="G167" i="1"/>
  <c r="G176" i="1"/>
  <c r="G135" i="1"/>
  <c r="G99" i="1"/>
  <c r="F107" i="1"/>
  <c r="F83" i="1"/>
  <c r="F75" i="1"/>
  <c r="G252" i="1"/>
  <c r="C246" i="1"/>
  <c r="D140" i="1"/>
  <c r="D130" i="1"/>
  <c r="D26" i="1"/>
  <c r="D40" i="1"/>
  <c r="D144" i="1"/>
  <c r="D185" i="1"/>
  <c r="D231" i="1"/>
  <c r="D94" i="1"/>
  <c r="D47" i="1"/>
  <c r="D142" i="1"/>
  <c r="D57" i="1"/>
  <c r="D212" i="1"/>
  <c r="D189" i="1"/>
  <c r="D99" i="1"/>
  <c r="D120" i="1"/>
  <c r="D193" i="1"/>
  <c r="D243" i="1"/>
  <c r="D126" i="1"/>
  <c r="D36" i="1"/>
  <c r="D245" i="1"/>
  <c r="E196" i="1"/>
  <c r="E160" i="1"/>
  <c r="E253" i="1"/>
  <c r="E76" i="1"/>
  <c r="E219" i="1"/>
  <c r="E155" i="1"/>
  <c r="E91" i="1"/>
  <c r="E27" i="1"/>
  <c r="E174" i="1"/>
  <c r="E110" i="1"/>
  <c r="E46" i="1"/>
  <c r="E193" i="1"/>
  <c r="E129" i="1"/>
  <c r="E65" i="1"/>
  <c r="H88" i="1"/>
  <c r="H128" i="1"/>
  <c r="H166" i="1"/>
  <c r="H76" i="1"/>
  <c r="H87" i="1"/>
  <c r="H86" i="1"/>
  <c r="H81" i="1"/>
  <c r="F234" i="1"/>
  <c r="F155" i="1"/>
  <c r="F63" i="1"/>
  <c r="G220" i="1"/>
  <c r="G87" i="1"/>
  <c r="D151" i="1"/>
  <c r="D54" i="1"/>
  <c r="D158" i="1"/>
  <c r="D42" i="1"/>
  <c r="D134" i="1"/>
  <c r="D160" i="1"/>
  <c r="D217" i="1"/>
  <c r="D114" i="1"/>
  <c r="D63" i="1"/>
  <c r="D174" i="1"/>
  <c r="D73" i="1"/>
  <c r="D228" i="1"/>
  <c r="D218" i="1"/>
  <c r="D155" i="1"/>
  <c r="D136" i="1"/>
  <c r="D209" i="1"/>
  <c r="D236" i="1"/>
  <c r="D52" i="1"/>
  <c r="D131" i="1"/>
  <c r="D220" i="1"/>
  <c r="E148" i="1"/>
  <c r="E144" i="1"/>
  <c r="E255" i="1"/>
  <c r="E250" i="1"/>
  <c r="E60" i="1"/>
  <c r="E215" i="1"/>
  <c r="E151" i="1"/>
  <c r="E87" i="1"/>
  <c r="E23" i="1"/>
  <c r="E234" i="1"/>
  <c r="E170" i="1"/>
  <c r="E106" i="1"/>
  <c r="E42" i="1"/>
  <c r="E189" i="1"/>
  <c r="E125" i="1"/>
  <c r="E61" i="1"/>
  <c r="H56" i="1"/>
  <c r="H112" i="1"/>
  <c r="H156" i="1"/>
  <c r="H60" i="1"/>
  <c r="H67" i="1"/>
  <c r="H66" i="1"/>
  <c r="H61" i="1"/>
  <c r="F229" i="1"/>
  <c r="F148" i="1"/>
  <c r="F36" i="1"/>
  <c r="G211" i="1"/>
  <c r="G44" i="1"/>
  <c r="D206" i="1"/>
  <c r="D89" i="1"/>
  <c r="D244" i="1"/>
  <c r="D234" i="1"/>
  <c r="D187" i="1"/>
  <c r="D80" i="1"/>
  <c r="D152" i="1"/>
  <c r="D225" i="1"/>
  <c r="D172" i="1"/>
  <c r="D22" i="1"/>
  <c r="D181" i="1"/>
  <c r="E241" i="1"/>
  <c r="E72" i="1"/>
  <c r="E52" i="1"/>
  <c r="E172" i="1"/>
  <c r="E179" i="1"/>
  <c r="E115" i="1"/>
  <c r="E51" i="1"/>
  <c r="E198" i="1"/>
  <c r="E134" i="1"/>
  <c r="E70" i="1"/>
  <c r="E217" i="1"/>
  <c r="E153" i="1"/>
  <c r="E89" i="1"/>
  <c r="E25" i="1"/>
  <c r="H225" i="1"/>
  <c r="H165" i="1"/>
  <c r="H190" i="1"/>
  <c r="H192" i="1"/>
  <c r="H178" i="1"/>
  <c r="H215" i="1"/>
  <c r="H47" i="1"/>
  <c r="H46" i="1"/>
  <c r="H41" i="1"/>
  <c r="F223" i="1"/>
  <c r="F122" i="1"/>
  <c r="F31" i="1"/>
  <c r="G187" i="1"/>
  <c r="G28" i="1"/>
  <c r="D168" i="1"/>
  <c r="D241" i="1"/>
  <c r="D108" i="1"/>
  <c r="D162" i="1"/>
  <c r="E237" i="1"/>
  <c r="E56" i="1"/>
  <c r="E20" i="1"/>
  <c r="E156" i="1"/>
  <c r="E175" i="1"/>
  <c r="E111" i="1"/>
  <c r="E47" i="1"/>
  <c r="E194" i="1"/>
  <c r="E130" i="1"/>
  <c r="E66" i="1"/>
  <c r="E213" i="1"/>
  <c r="E149" i="1"/>
  <c r="E85" i="1"/>
  <c r="E21" i="1"/>
  <c r="H214" i="1"/>
  <c r="H154" i="1"/>
  <c r="H185" i="1"/>
  <c r="H248" i="1"/>
  <c r="H181" i="1"/>
  <c r="H168" i="1"/>
  <c r="H199" i="1"/>
  <c r="F200" i="1"/>
  <c r="F116" i="1"/>
  <c r="F24" i="1"/>
  <c r="G179" i="1"/>
  <c r="G140" i="1"/>
  <c r="G128" i="1"/>
  <c r="G92" i="1"/>
  <c r="G76" i="1"/>
  <c r="G39" i="1"/>
  <c r="C105" i="1"/>
  <c r="G27" i="1"/>
  <c r="G35" i="1"/>
  <c r="G43" i="1"/>
  <c r="G50" i="1"/>
  <c r="G82" i="1"/>
  <c r="G91" i="1"/>
  <c r="G98" i="1"/>
  <c r="G124" i="1"/>
  <c r="G131" i="1"/>
  <c r="G139" i="1"/>
  <c r="G144" i="1"/>
  <c r="G171" i="1"/>
  <c r="G178" i="1"/>
  <c r="G183" i="1"/>
  <c r="G210" i="1"/>
  <c r="G219" i="1"/>
  <c r="G224" i="1"/>
  <c r="G227" i="1"/>
  <c r="F20" i="1"/>
  <c r="F27" i="1"/>
  <c r="F35" i="1"/>
  <c r="F40" i="1"/>
  <c r="F67" i="1"/>
  <c r="F74" i="1"/>
  <c r="F79" i="1"/>
  <c r="F106" i="1"/>
  <c r="F115" i="1"/>
  <c r="F120" i="1"/>
  <c r="F123" i="1"/>
  <c r="F152" i="1"/>
  <c r="F159" i="1"/>
  <c r="F164" i="1"/>
  <c r="F186" i="1"/>
  <c r="F195" i="1"/>
  <c r="F197" i="1"/>
  <c r="F202" i="1"/>
  <c r="F227" i="1"/>
  <c r="F232" i="1"/>
  <c r="F235" i="1"/>
  <c r="H37" i="1"/>
  <c r="H53" i="1"/>
  <c r="H65" i="1"/>
  <c r="H85" i="1"/>
  <c r="H42" i="1"/>
  <c r="H58" i="1"/>
  <c r="H70" i="1"/>
  <c r="H90" i="1"/>
  <c r="H43" i="1"/>
  <c r="H59" i="1"/>
  <c r="H71" i="1"/>
  <c r="H91" i="1"/>
  <c r="H167" i="1"/>
  <c r="H175" i="1"/>
  <c r="H187" i="1"/>
  <c r="C202" i="1"/>
  <c r="C200" i="1"/>
  <c r="C194" i="1"/>
  <c r="C253" i="1"/>
  <c r="C226" i="1"/>
  <c r="C198" i="1"/>
  <c r="I198" i="1" s="1"/>
  <c r="C178" i="1"/>
  <c r="C250" i="1"/>
  <c r="C230" i="1"/>
  <c r="C224" i="1"/>
  <c r="C176" i="1"/>
  <c r="C174" i="1"/>
  <c r="C170" i="1"/>
  <c r="C154" i="1"/>
  <c r="C149" i="1"/>
  <c r="C141" i="1"/>
  <c r="F228" i="1"/>
  <c r="F191" i="1"/>
  <c r="F154" i="1"/>
  <c r="F111" i="1"/>
  <c r="F68" i="1"/>
  <c r="F26" i="1"/>
  <c r="G215" i="1"/>
  <c r="G172" i="1"/>
  <c r="G130" i="1"/>
  <c r="G83" i="1"/>
  <c r="G34" i="1"/>
  <c r="C222" i="1"/>
  <c r="D65" i="1"/>
  <c r="D213" i="1"/>
  <c r="D74" i="1"/>
  <c r="D59" i="1"/>
  <c r="D56" i="1"/>
  <c r="D53" i="1"/>
  <c r="D199" i="1"/>
  <c r="D205" i="1"/>
  <c r="D18" i="1"/>
  <c r="D19" i="1"/>
  <c r="D216" i="1"/>
  <c r="D247" i="1"/>
  <c r="D100" i="1"/>
  <c r="E100" i="1"/>
  <c r="E128" i="1"/>
  <c r="E251" i="1"/>
  <c r="E246" i="1"/>
  <c r="E252" i="1"/>
  <c r="E44" i="1"/>
  <c r="E211" i="1"/>
  <c r="E147" i="1"/>
  <c r="E83" i="1"/>
  <c r="E19" i="1"/>
  <c r="E230" i="1"/>
  <c r="E166" i="1"/>
  <c r="E102" i="1"/>
  <c r="E38" i="1"/>
  <c r="E185" i="1"/>
  <c r="E121" i="1"/>
  <c r="E57" i="1"/>
  <c r="H24" i="1"/>
  <c r="H254" i="1"/>
  <c r="H96" i="1"/>
  <c r="H136" i="1"/>
  <c r="H249" i="1"/>
  <c r="H155" i="1"/>
  <c r="H39" i="1"/>
  <c r="H38" i="1"/>
  <c r="H33" i="1"/>
  <c r="F219" i="1"/>
  <c r="F184" i="1"/>
  <c r="F147" i="1"/>
  <c r="F104" i="1"/>
  <c r="F59" i="1"/>
  <c r="F19" i="1"/>
  <c r="G251" i="1"/>
  <c r="G208" i="1"/>
  <c r="G163" i="1"/>
  <c r="G123" i="1"/>
  <c r="G75" i="1"/>
  <c r="G23" i="1"/>
  <c r="C218" i="1"/>
  <c r="C192" i="1"/>
  <c r="D102" i="1"/>
  <c r="D90" i="1"/>
  <c r="D75" i="1"/>
  <c r="D72" i="1"/>
  <c r="D69" i="1"/>
  <c r="D121" i="1"/>
  <c r="D116" i="1"/>
  <c r="D221" i="1"/>
  <c r="D34" i="1"/>
  <c r="D35" i="1"/>
  <c r="D32" i="1"/>
  <c r="D29" i="1"/>
  <c r="D232" i="1"/>
  <c r="D223" i="1"/>
  <c r="D81" i="1"/>
  <c r="E247" i="1"/>
  <c r="E68" i="1"/>
  <c r="E112" i="1"/>
  <c r="E243" i="1"/>
  <c r="E238" i="1"/>
  <c r="E248" i="1"/>
  <c r="E28" i="1"/>
  <c r="E207" i="1"/>
  <c r="E143" i="1"/>
  <c r="E79" i="1"/>
  <c r="E226" i="1"/>
  <c r="E162" i="1"/>
  <c r="E98" i="1"/>
  <c r="E34" i="1"/>
  <c r="E181" i="1"/>
  <c r="E117" i="1"/>
  <c r="E53" i="1"/>
  <c r="H242" i="1"/>
  <c r="H80" i="1"/>
  <c r="H40" i="1"/>
  <c r="H241" i="1"/>
  <c r="H151" i="1"/>
  <c r="H27" i="1"/>
  <c r="H26" i="1"/>
  <c r="H21" i="1"/>
  <c r="F255" i="1"/>
  <c r="F218" i="1"/>
  <c r="F181" i="1"/>
  <c r="F143" i="1"/>
  <c r="F100" i="1"/>
  <c r="F58" i="1"/>
  <c r="G247" i="1"/>
  <c r="G204" i="1"/>
  <c r="G162" i="1"/>
  <c r="G119" i="1"/>
  <c r="G71" i="1"/>
  <c r="G19" i="1"/>
  <c r="C242" i="1"/>
  <c r="C216" i="1"/>
  <c r="C190" i="1"/>
  <c r="C166" i="1"/>
  <c r="D252" i="1"/>
  <c r="D38" i="1"/>
  <c r="D106" i="1"/>
  <c r="D91" i="1"/>
  <c r="D88" i="1"/>
  <c r="D85" i="1"/>
  <c r="D137" i="1"/>
  <c r="D132" i="1"/>
  <c r="D237" i="1"/>
  <c r="D50" i="1"/>
  <c r="D51" i="1"/>
  <c r="D48" i="1"/>
  <c r="D45" i="1"/>
  <c r="D248" i="1"/>
  <c r="D239" i="1"/>
  <c r="D163" i="1"/>
  <c r="D117" i="1"/>
  <c r="E232" i="1"/>
  <c r="E36" i="1"/>
  <c r="E96" i="1"/>
  <c r="E239" i="1"/>
  <c r="E212" i="1"/>
  <c r="E244" i="1"/>
  <c r="E203" i="1"/>
  <c r="E139" i="1"/>
  <c r="E75" i="1"/>
  <c r="E222" i="1"/>
  <c r="E158" i="1"/>
  <c r="E94" i="1"/>
  <c r="E30" i="1"/>
  <c r="E177" i="1"/>
  <c r="E113" i="1"/>
  <c r="E49" i="1"/>
  <c r="H255" i="1"/>
  <c r="H238" i="1"/>
  <c r="H48" i="1"/>
  <c r="H237" i="1"/>
  <c r="H135" i="1"/>
  <c r="H23" i="1"/>
  <c r="H150" i="1"/>
  <c r="H22" i="1"/>
  <c r="H145" i="1"/>
  <c r="H17" i="1"/>
  <c r="F251" i="1"/>
  <c r="F216" i="1"/>
  <c r="F180" i="1"/>
  <c r="F139" i="1"/>
  <c r="F99" i="1"/>
  <c r="F56" i="1"/>
  <c r="G243" i="1"/>
  <c r="G203" i="1"/>
  <c r="G160" i="1"/>
  <c r="G115" i="1"/>
  <c r="G67" i="1"/>
  <c r="G18" i="1"/>
  <c r="C240" i="1"/>
  <c r="C214" i="1"/>
  <c r="C163" i="1"/>
  <c r="C132" i="1"/>
  <c r="D149" i="1"/>
  <c r="D190" i="1"/>
  <c r="D188" i="1"/>
  <c r="D138" i="1"/>
  <c r="D107" i="1"/>
  <c r="D104" i="1"/>
  <c r="D101" i="1"/>
  <c r="D153" i="1"/>
  <c r="D148" i="1"/>
  <c r="D253" i="1"/>
  <c r="D66" i="1"/>
  <c r="D67" i="1"/>
  <c r="D64" i="1"/>
  <c r="D61" i="1"/>
  <c r="D113" i="1"/>
  <c r="D255" i="1"/>
  <c r="D71" i="1"/>
  <c r="D251" i="1"/>
  <c r="E200" i="1"/>
  <c r="E80" i="1"/>
  <c r="E216" i="1"/>
  <c r="E180" i="1"/>
  <c r="E240" i="1"/>
  <c r="E199" i="1"/>
  <c r="E135" i="1"/>
  <c r="E71" i="1"/>
  <c r="E218" i="1"/>
  <c r="E154" i="1"/>
  <c r="E90" i="1"/>
  <c r="E26" i="1"/>
  <c r="E173" i="1"/>
  <c r="E109" i="1"/>
  <c r="E45" i="1"/>
  <c r="H247" i="1"/>
  <c r="H228" i="1"/>
  <c r="H232" i="1"/>
  <c r="H131" i="1"/>
  <c r="H134" i="1"/>
  <c r="H129" i="1"/>
  <c r="F250" i="1"/>
  <c r="F213" i="1"/>
  <c r="F179" i="1"/>
  <c r="F138" i="1"/>
  <c r="F95" i="1"/>
  <c r="F52" i="1"/>
  <c r="G242" i="1"/>
  <c r="G199" i="1"/>
  <c r="G156" i="1"/>
  <c r="G114" i="1"/>
  <c r="G66" i="1"/>
  <c r="C238" i="1"/>
  <c r="C162" i="1"/>
  <c r="D70" i="1"/>
  <c r="E168" i="1"/>
  <c r="E64" i="1"/>
  <c r="E184" i="1"/>
  <c r="E164" i="1"/>
  <c r="E236" i="1"/>
  <c r="E195" i="1"/>
  <c r="E131" i="1"/>
  <c r="E67" i="1"/>
  <c r="E214" i="1"/>
  <c r="E150" i="1"/>
  <c r="E86" i="1"/>
  <c r="E22" i="1"/>
  <c r="E233" i="1"/>
  <c r="E169" i="1"/>
  <c r="E105" i="1"/>
  <c r="E41" i="1"/>
  <c r="H239" i="1"/>
  <c r="H222" i="1"/>
  <c r="H251" i="1"/>
  <c r="H226" i="1"/>
  <c r="H123" i="1"/>
  <c r="H130" i="1"/>
  <c r="H125" i="1"/>
  <c r="F248" i="1"/>
  <c r="F212" i="1"/>
  <c r="F175" i="1"/>
  <c r="F136" i="1"/>
  <c r="F91" i="1"/>
  <c r="F51" i="1"/>
  <c r="G240" i="1"/>
  <c r="G195" i="1"/>
  <c r="G155" i="1"/>
  <c r="G112" i="1"/>
  <c r="G60" i="1"/>
  <c r="C186" i="1"/>
  <c r="C160" i="1"/>
  <c r="E120" i="1"/>
  <c r="E48" i="1"/>
  <c r="E152" i="1"/>
  <c r="E132" i="1"/>
  <c r="E220" i="1"/>
  <c r="E191" i="1"/>
  <c r="E127" i="1"/>
  <c r="E63" i="1"/>
  <c r="E210" i="1"/>
  <c r="E146" i="1"/>
  <c r="E82" i="1"/>
  <c r="E18" i="1"/>
  <c r="E229" i="1"/>
  <c r="E165" i="1"/>
  <c r="E101" i="1"/>
  <c r="E37" i="1"/>
  <c r="H229" i="1"/>
  <c r="H217" i="1"/>
  <c r="H243" i="1"/>
  <c r="H210" i="1"/>
  <c r="H235" i="1"/>
  <c r="H115" i="1"/>
  <c r="H122" i="1"/>
  <c r="H117" i="1"/>
  <c r="F245" i="1"/>
  <c r="F211" i="1"/>
  <c r="F171" i="1"/>
  <c r="F132" i="1"/>
  <c r="F90" i="1"/>
  <c r="F47" i="1"/>
  <c r="G236" i="1"/>
  <c r="G194" i="1"/>
  <c r="G151" i="1"/>
  <c r="G108" i="1"/>
  <c r="G59" i="1"/>
  <c r="C210" i="1"/>
  <c r="C184" i="1"/>
  <c r="D96" i="1"/>
  <c r="D93" i="1"/>
  <c r="D145" i="1"/>
  <c r="D197" i="1"/>
  <c r="D49" i="1"/>
  <c r="D203" i="1"/>
  <c r="D198" i="1"/>
  <c r="D191" i="1"/>
  <c r="D201" i="1"/>
  <c r="D196" i="1"/>
  <c r="D250" i="1"/>
  <c r="D122" i="1"/>
  <c r="D123" i="1"/>
  <c r="D118" i="1"/>
  <c r="D111" i="1"/>
  <c r="D161" i="1"/>
  <c r="D133" i="1"/>
  <c r="D194" i="1"/>
  <c r="E88" i="1"/>
  <c r="E249" i="1"/>
  <c r="E32" i="1"/>
  <c r="E136" i="1"/>
  <c r="E116" i="1"/>
  <c r="E204" i="1"/>
  <c r="E187" i="1"/>
  <c r="E123" i="1"/>
  <c r="E59" i="1"/>
  <c r="E206" i="1"/>
  <c r="E142" i="1"/>
  <c r="E78" i="1"/>
  <c r="E225" i="1"/>
  <c r="E161" i="1"/>
  <c r="E97" i="1"/>
  <c r="E33" i="1"/>
  <c r="H252" i="1"/>
  <c r="H197" i="1"/>
  <c r="H212" i="1"/>
  <c r="H224" i="1"/>
  <c r="H205" i="1"/>
  <c r="H231" i="1"/>
  <c r="H111" i="1"/>
  <c r="H110" i="1"/>
  <c r="H105" i="1"/>
  <c r="F244" i="1"/>
  <c r="F207" i="1"/>
  <c r="F170" i="1"/>
  <c r="F131" i="1"/>
  <c r="F88" i="1"/>
  <c r="F43" i="1"/>
  <c r="G235" i="1"/>
  <c r="G192" i="1"/>
  <c r="G147" i="1"/>
  <c r="G107" i="1"/>
  <c r="G55" i="1"/>
  <c r="C234" i="1"/>
  <c r="C208" i="1"/>
  <c r="C182" i="1"/>
  <c r="C158" i="1"/>
  <c r="D86" i="1"/>
  <c r="D183" i="1"/>
  <c r="E40" i="1"/>
  <c r="E245" i="1"/>
  <c r="E104" i="1"/>
  <c r="E84" i="1"/>
  <c r="E188" i="1"/>
  <c r="E183" i="1"/>
  <c r="E119" i="1"/>
  <c r="E55" i="1"/>
  <c r="E202" i="1"/>
  <c r="E138" i="1"/>
  <c r="E74" i="1"/>
  <c r="E221" i="1"/>
  <c r="E157" i="1"/>
  <c r="E93" i="1"/>
  <c r="E29" i="1"/>
  <c r="H236" i="1"/>
  <c r="H186" i="1"/>
  <c r="H201" i="1"/>
  <c r="H202" i="1"/>
  <c r="H184" i="1"/>
  <c r="H219" i="1"/>
  <c r="H107" i="1"/>
  <c r="H106" i="1"/>
  <c r="H101" i="1"/>
  <c r="F243" i="1"/>
  <c r="F203" i="1"/>
  <c r="F168" i="1"/>
  <c r="F127" i="1"/>
  <c r="F84" i="1"/>
  <c r="F42" i="1"/>
  <c r="G231" i="1"/>
  <c r="G188" i="1"/>
  <c r="G146" i="1"/>
  <c r="G103" i="1"/>
  <c r="G51" i="1"/>
  <c r="C232" i="1"/>
  <c r="C206" i="1"/>
  <c r="C133" i="1"/>
  <c r="C145" i="1"/>
  <c r="C171" i="1"/>
  <c r="C179" i="1"/>
  <c r="C187" i="1"/>
  <c r="C195" i="1"/>
  <c r="C203" i="1"/>
  <c r="C211" i="1"/>
  <c r="C219" i="1"/>
  <c r="C227" i="1"/>
  <c r="C235" i="1"/>
  <c r="C243" i="1"/>
  <c r="G29" i="1"/>
  <c r="G45" i="1"/>
  <c r="G61" i="1"/>
  <c r="G77" i="1"/>
  <c r="G93" i="1"/>
  <c r="G109" i="1"/>
  <c r="G125" i="1"/>
  <c r="G141" i="1"/>
  <c r="G157" i="1"/>
  <c r="G173" i="1"/>
  <c r="G189" i="1"/>
  <c r="G205" i="1"/>
  <c r="G221" i="1"/>
  <c r="G237" i="1"/>
  <c r="G253" i="1"/>
  <c r="F21" i="1"/>
  <c r="F37" i="1"/>
  <c r="F53" i="1"/>
  <c r="F69" i="1"/>
  <c r="F85" i="1"/>
  <c r="F101" i="1"/>
  <c r="F117" i="1"/>
  <c r="F133" i="1"/>
  <c r="F149" i="1"/>
  <c r="C110" i="1"/>
  <c r="C134" i="1"/>
  <c r="C146" i="1"/>
  <c r="C156" i="1"/>
  <c r="C164" i="1"/>
  <c r="C251" i="1"/>
  <c r="G30" i="1"/>
  <c r="G46" i="1"/>
  <c r="G62" i="1"/>
  <c r="G78" i="1"/>
  <c r="G94" i="1"/>
  <c r="G110" i="1"/>
  <c r="G126" i="1"/>
  <c r="G142" i="1"/>
  <c r="G158" i="1"/>
  <c r="G174" i="1"/>
  <c r="G190" i="1"/>
  <c r="G206" i="1"/>
  <c r="G222" i="1"/>
  <c r="G238" i="1"/>
  <c r="G254" i="1"/>
  <c r="F22" i="1"/>
  <c r="F38" i="1"/>
  <c r="F54" i="1"/>
  <c r="F70" i="1"/>
  <c r="F86" i="1"/>
  <c r="F102" i="1"/>
  <c r="F118" i="1"/>
  <c r="F134" i="1"/>
  <c r="F150" i="1"/>
  <c r="F166" i="1"/>
  <c r="F182" i="1"/>
  <c r="F198" i="1"/>
  <c r="F214" i="1"/>
  <c r="F230" i="1"/>
  <c r="F246" i="1"/>
  <c r="H45" i="1"/>
  <c r="H109" i="1"/>
  <c r="H50" i="1"/>
  <c r="H114" i="1"/>
  <c r="H51" i="1"/>
  <c r="C135" i="1"/>
  <c r="C172" i="1"/>
  <c r="C180" i="1"/>
  <c r="C188" i="1"/>
  <c r="C196" i="1"/>
  <c r="C204" i="1"/>
  <c r="C212" i="1"/>
  <c r="C220" i="1"/>
  <c r="C228" i="1"/>
  <c r="C236" i="1"/>
  <c r="C244" i="1"/>
  <c r="G31" i="1"/>
  <c r="G47" i="1"/>
  <c r="G63" i="1"/>
  <c r="G79" i="1"/>
  <c r="G95" i="1"/>
  <c r="G111" i="1"/>
  <c r="G127" i="1"/>
  <c r="G143" i="1"/>
  <c r="G159" i="1"/>
  <c r="G175" i="1"/>
  <c r="G191" i="1"/>
  <c r="G207" i="1"/>
  <c r="G223" i="1"/>
  <c r="G239" i="1"/>
  <c r="G255" i="1"/>
  <c r="F23" i="1"/>
  <c r="F39" i="1"/>
  <c r="F55" i="1"/>
  <c r="F71" i="1"/>
  <c r="F87" i="1"/>
  <c r="F103" i="1"/>
  <c r="F119" i="1"/>
  <c r="F135" i="1"/>
  <c r="F151" i="1"/>
  <c r="F167" i="1"/>
  <c r="F183" i="1"/>
  <c r="F199" i="1"/>
  <c r="F215" i="1"/>
  <c r="F231" i="1"/>
  <c r="F247" i="1"/>
  <c r="H49" i="1"/>
  <c r="H113" i="1"/>
  <c r="H54" i="1"/>
  <c r="H118" i="1"/>
  <c r="H55" i="1"/>
  <c r="H119" i="1"/>
  <c r="H183" i="1"/>
  <c r="H162" i="1"/>
  <c r="H245" i="1"/>
  <c r="H213" i="1"/>
  <c r="H188" i="1"/>
  <c r="H32" i="1"/>
  <c r="H196" i="1"/>
  <c r="H244" i="1"/>
  <c r="C65" i="1"/>
  <c r="C147" i="1"/>
  <c r="C157" i="1"/>
  <c r="C165" i="1"/>
  <c r="C252" i="1"/>
  <c r="G32" i="1"/>
  <c r="G48" i="1"/>
  <c r="G64" i="1"/>
  <c r="G80" i="1"/>
  <c r="G96" i="1"/>
  <c r="C121" i="1"/>
  <c r="C137" i="1"/>
  <c r="C173" i="1"/>
  <c r="C181" i="1"/>
  <c r="C189" i="1"/>
  <c r="C197" i="1"/>
  <c r="C205" i="1"/>
  <c r="C213" i="1"/>
  <c r="C221" i="1"/>
  <c r="C229" i="1"/>
  <c r="C237" i="1"/>
  <c r="C245" i="1"/>
  <c r="G17" i="1"/>
  <c r="G33" i="1"/>
  <c r="G49" i="1"/>
  <c r="G65" i="1"/>
  <c r="G81" i="1"/>
  <c r="G97" i="1"/>
  <c r="G113" i="1"/>
  <c r="G129" i="1"/>
  <c r="G145" i="1"/>
  <c r="G161" i="1"/>
  <c r="G177" i="1"/>
  <c r="G193" i="1"/>
  <c r="G209" i="1"/>
  <c r="G225" i="1"/>
  <c r="G241" i="1"/>
  <c r="F25" i="1"/>
  <c r="F41" i="1"/>
  <c r="F57" i="1"/>
  <c r="F73" i="1"/>
  <c r="F89" i="1"/>
  <c r="F105" i="1"/>
  <c r="F121" i="1"/>
  <c r="F137" i="1"/>
  <c r="F153" i="1"/>
  <c r="F169" i="1"/>
  <c r="F185" i="1"/>
  <c r="F201" i="1"/>
  <c r="F217" i="1"/>
  <c r="F233" i="1"/>
  <c r="F249" i="1"/>
  <c r="H57" i="1"/>
  <c r="H121" i="1"/>
  <c r="H62" i="1"/>
  <c r="H126" i="1"/>
  <c r="H63" i="1"/>
  <c r="H127" i="1"/>
  <c r="H191" i="1"/>
  <c r="H173" i="1"/>
  <c r="H253" i="1"/>
  <c r="H234" i="1"/>
  <c r="H209" i="1"/>
  <c r="H64" i="1"/>
  <c r="H206" i="1"/>
  <c r="H84" i="1"/>
  <c r="C86" i="1"/>
  <c r="C90" i="1"/>
  <c r="C124" i="1"/>
  <c r="C139" i="1"/>
  <c r="C159" i="1"/>
  <c r="C167" i="1"/>
  <c r="C254" i="1"/>
  <c r="G20" i="1"/>
  <c r="G36" i="1"/>
  <c r="G52" i="1"/>
  <c r="G68" i="1"/>
  <c r="G84" i="1"/>
  <c r="G100" i="1"/>
  <c r="G116" i="1"/>
  <c r="G132" i="1"/>
  <c r="G148" i="1"/>
  <c r="G164" i="1"/>
  <c r="G180" i="1"/>
  <c r="G196" i="1"/>
  <c r="G212" i="1"/>
  <c r="G228" i="1"/>
  <c r="G244" i="1"/>
  <c r="F28" i="1"/>
  <c r="F44" i="1"/>
  <c r="F60" i="1"/>
  <c r="F76" i="1"/>
  <c r="F92" i="1"/>
  <c r="F108" i="1"/>
  <c r="F124" i="1"/>
  <c r="F140" i="1"/>
  <c r="F156" i="1"/>
  <c r="F172" i="1"/>
  <c r="F188" i="1"/>
  <c r="F204" i="1"/>
  <c r="F220" i="1"/>
  <c r="F236" i="1"/>
  <c r="F252" i="1"/>
  <c r="H69" i="1"/>
  <c r="H133" i="1"/>
  <c r="H74" i="1"/>
  <c r="H138" i="1"/>
  <c r="H75" i="1"/>
  <c r="H139" i="1"/>
  <c r="H203" i="1"/>
  <c r="H189" i="1"/>
  <c r="H240" i="1"/>
  <c r="C125" i="1"/>
  <c r="C150" i="1"/>
  <c r="C175" i="1"/>
  <c r="C183" i="1"/>
  <c r="C191" i="1"/>
  <c r="C199" i="1"/>
  <c r="C207" i="1"/>
  <c r="C215" i="1"/>
  <c r="C223" i="1"/>
  <c r="C231" i="1"/>
  <c r="C239" i="1"/>
  <c r="G21" i="1"/>
  <c r="G37" i="1"/>
  <c r="G53" i="1"/>
  <c r="G69" i="1"/>
  <c r="G85" i="1"/>
  <c r="G101" i="1"/>
  <c r="G117" i="1"/>
  <c r="G133" i="1"/>
  <c r="G149" i="1"/>
  <c r="G165" i="1"/>
  <c r="G181" i="1"/>
  <c r="G197" i="1"/>
  <c r="G213" i="1"/>
  <c r="G229" i="1"/>
  <c r="G245" i="1"/>
  <c r="F29" i="1"/>
  <c r="F45" i="1"/>
  <c r="F61" i="1"/>
  <c r="F77" i="1"/>
  <c r="F93" i="1"/>
  <c r="F109" i="1"/>
  <c r="F125" i="1"/>
  <c r="F141" i="1"/>
  <c r="F157" i="1"/>
  <c r="F173" i="1"/>
  <c r="F189" i="1"/>
  <c r="F205" i="1"/>
  <c r="F221" i="1"/>
  <c r="F237" i="1"/>
  <c r="F253" i="1"/>
  <c r="H73" i="1"/>
  <c r="H137" i="1"/>
  <c r="H78" i="1"/>
  <c r="H142" i="1"/>
  <c r="H79" i="1"/>
  <c r="H143" i="1"/>
  <c r="H207" i="1"/>
  <c r="H28" i="1"/>
  <c r="H194" i="1"/>
  <c r="C92" i="1"/>
  <c r="C126" i="1"/>
  <c r="C140" i="1"/>
  <c r="C168" i="1"/>
  <c r="C247" i="1"/>
  <c r="C255" i="1"/>
  <c r="G22" i="1"/>
  <c r="G38" i="1"/>
  <c r="G54" i="1"/>
  <c r="G70" i="1"/>
  <c r="G86" i="1"/>
  <c r="G102" i="1"/>
  <c r="G118" i="1"/>
  <c r="G134" i="1"/>
  <c r="G150" i="1"/>
  <c r="G166" i="1"/>
  <c r="G182" i="1"/>
  <c r="G198" i="1"/>
  <c r="G214" i="1"/>
  <c r="G230" i="1"/>
  <c r="G246" i="1"/>
  <c r="F30" i="1"/>
  <c r="F46" i="1"/>
  <c r="F62" i="1"/>
  <c r="F78" i="1"/>
  <c r="F94" i="1"/>
  <c r="F110" i="1"/>
  <c r="F126" i="1"/>
  <c r="F142" i="1"/>
  <c r="F158" i="1"/>
  <c r="F174" i="1"/>
  <c r="F190" i="1"/>
  <c r="F206" i="1"/>
  <c r="F222" i="1"/>
  <c r="F238" i="1"/>
  <c r="F254" i="1"/>
  <c r="H77" i="1"/>
  <c r="H141" i="1"/>
  <c r="H18" i="1"/>
  <c r="H82" i="1"/>
  <c r="H146" i="1"/>
  <c r="H19" i="1"/>
  <c r="H83" i="1"/>
  <c r="H147" i="1"/>
  <c r="H211" i="1"/>
  <c r="H44" i="1"/>
  <c r="H200" i="1"/>
  <c r="H52" i="1"/>
  <c r="H144" i="1"/>
  <c r="H233" i="1"/>
  <c r="H176" i="1"/>
  <c r="H149" i="1"/>
  <c r="C128" i="1"/>
  <c r="C152" i="1"/>
  <c r="C248" i="1"/>
  <c r="G24" i="1"/>
  <c r="G40" i="1"/>
  <c r="G56" i="1"/>
  <c r="G72" i="1"/>
  <c r="G88" i="1"/>
  <c r="G104" i="1"/>
  <c r="G120" i="1"/>
  <c r="G136" i="1"/>
  <c r="G152" i="1"/>
  <c r="G168" i="1"/>
  <c r="G184" i="1"/>
  <c r="G200" i="1"/>
  <c r="G216" i="1"/>
  <c r="G232" i="1"/>
  <c r="G248" i="1"/>
  <c r="F32" i="1"/>
  <c r="F48" i="1"/>
  <c r="F64" i="1"/>
  <c r="F80" i="1"/>
  <c r="F96" i="1"/>
  <c r="F112" i="1"/>
  <c r="F128" i="1"/>
  <c r="F144" i="1"/>
  <c r="F160" i="1"/>
  <c r="F176" i="1"/>
  <c r="F192" i="1"/>
  <c r="F208" i="1"/>
  <c r="F224" i="1"/>
  <c r="F240" i="1"/>
  <c r="C103" i="1"/>
  <c r="C130" i="1"/>
  <c r="C153" i="1"/>
  <c r="C161" i="1"/>
  <c r="C169" i="1"/>
  <c r="C177" i="1"/>
  <c r="C185" i="1"/>
  <c r="C193" i="1"/>
  <c r="C201" i="1"/>
  <c r="C209" i="1"/>
  <c r="C217" i="1"/>
  <c r="C225" i="1"/>
  <c r="C233" i="1"/>
  <c r="C241" i="1"/>
  <c r="G25" i="1"/>
  <c r="G41" i="1"/>
  <c r="G57" i="1"/>
  <c r="G73" i="1"/>
  <c r="G89" i="1"/>
  <c r="G105" i="1"/>
  <c r="G121" i="1"/>
  <c r="G137" i="1"/>
  <c r="G153" i="1"/>
  <c r="G169" i="1"/>
  <c r="G185" i="1"/>
  <c r="G201" i="1"/>
  <c r="G217" i="1"/>
  <c r="G233" i="1"/>
  <c r="G249" i="1"/>
  <c r="F17" i="1"/>
  <c r="F33" i="1"/>
  <c r="F49" i="1"/>
  <c r="F65" i="1"/>
  <c r="F81" i="1"/>
  <c r="F97" i="1"/>
  <c r="F113" i="1"/>
  <c r="F129" i="1"/>
  <c r="F145" i="1"/>
  <c r="F161" i="1"/>
  <c r="F177" i="1"/>
  <c r="F193" i="1"/>
  <c r="F209" i="1"/>
  <c r="F225" i="1"/>
  <c r="F241" i="1"/>
  <c r="H25" i="1"/>
  <c r="H89" i="1"/>
  <c r="H30" i="1"/>
  <c r="H94" i="1"/>
  <c r="H31" i="1"/>
  <c r="H95" i="1"/>
  <c r="H159" i="1"/>
  <c r="H223" i="1"/>
  <c r="H92" i="1"/>
  <c r="H216" i="1"/>
  <c r="H148" i="1"/>
  <c r="H72" i="1"/>
  <c r="H164" i="1"/>
  <c r="H246" i="1"/>
  <c r="H208" i="1"/>
  <c r="H182" i="1"/>
  <c r="C143" i="1"/>
  <c r="C249" i="1"/>
  <c r="G26" i="1"/>
  <c r="G42" i="1"/>
  <c r="G58" i="1"/>
  <c r="G74" i="1"/>
  <c r="G90" i="1"/>
  <c r="G106" i="1"/>
  <c r="G122" i="1"/>
  <c r="G138" i="1"/>
  <c r="G154" i="1"/>
  <c r="G170" i="1"/>
  <c r="G186" i="1"/>
  <c r="G202" i="1"/>
  <c r="G218" i="1"/>
  <c r="G234" i="1"/>
  <c r="G250" i="1"/>
  <c r="F18" i="1"/>
  <c r="F34" i="1"/>
  <c r="F50" i="1"/>
  <c r="F66" i="1"/>
  <c r="F82" i="1"/>
  <c r="F98" i="1"/>
  <c r="F114" i="1"/>
  <c r="F130" i="1"/>
  <c r="F146" i="1"/>
  <c r="F162" i="1"/>
  <c r="F178" i="1"/>
  <c r="F194" i="1"/>
  <c r="F210" i="1"/>
  <c r="F226" i="1"/>
  <c r="F242" i="1"/>
  <c r="H29" i="1"/>
  <c r="H93" i="1"/>
  <c r="H34" i="1"/>
  <c r="H98" i="1"/>
  <c r="H35" i="1"/>
  <c r="H99" i="1"/>
  <c r="H163" i="1"/>
  <c r="H227" i="1"/>
  <c r="H108" i="1"/>
  <c r="H221" i="1"/>
  <c r="H160" i="1"/>
  <c r="H104" i="1"/>
  <c r="H169" i="1"/>
  <c r="H250" i="1"/>
  <c r="H218" i="1"/>
  <c r="H193" i="1"/>
  <c r="C138" i="1"/>
  <c r="C131" i="1"/>
  <c r="C122" i="1"/>
  <c r="C87" i="1"/>
  <c r="C151" i="1"/>
  <c r="C144" i="1"/>
  <c r="C81" i="1"/>
  <c r="C129" i="1"/>
  <c r="C118" i="1"/>
  <c r="C100" i="1"/>
  <c r="C136" i="1"/>
  <c r="C117" i="1"/>
  <c r="C78" i="1"/>
  <c r="C21" i="1"/>
  <c r="C116" i="1"/>
  <c r="C98" i="1"/>
  <c r="C73" i="1"/>
  <c r="C142" i="1"/>
  <c r="C127" i="1"/>
  <c r="C113" i="1"/>
  <c r="C71" i="1"/>
  <c r="C155" i="1"/>
  <c r="C148" i="1"/>
  <c r="C109" i="1"/>
  <c r="C94" i="1"/>
  <c r="C63" i="1"/>
  <c r="C108" i="1"/>
  <c r="C95" i="1"/>
  <c r="C85" i="1"/>
  <c r="C57" i="1"/>
  <c r="C49" i="1"/>
  <c r="C38" i="1"/>
  <c r="C79" i="1"/>
  <c r="C37" i="1"/>
  <c r="C111" i="1"/>
  <c r="C106" i="1"/>
  <c r="C102" i="1"/>
  <c r="C93" i="1"/>
  <c r="C89" i="1"/>
  <c r="C77" i="1"/>
  <c r="C70" i="1"/>
  <c r="C62" i="1"/>
  <c r="C55" i="1"/>
  <c r="C47" i="1"/>
  <c r="C123" i="1"/>
  <c r="C119" i="1"/>
  <c r="C114" i="1"/>
  <c r="C101" i="1"/>
  <c r="C97" i="1"/>
  <c r="C82" i="1"/>
  <c r="C69" i="1"/>
  <c r="C61" i="1"/>
  <c r="C54" i="1"/>
  <c r="C46" i="1"/>
  <c r="C30" i="1"/>
  <c r="C53" i="1"/>
  <c r="C45" i="1"/>
  <c r="C29" i="1"/>
  <c r="C24" i="1"/>
  <c r="C32" i="1"/>
  <c r="C40" i="1"/>
  <c r="C48" i="1"/>
  <c r="C56" i="1"/>
  <c r="C64" i="1"/>
  <c r="C72" i="1"/>
  <c r="C80" i="1"/>
  <c r="C88" i="1"/>
  <c r="C96" i="1"/>
  <c r="C104" i="1"/>
  <c r="C112" i="1"/>
  <c r="C120" i="1"/>
  <c r="C19" i="1"/>
  <c r="C27" i="1"/>
  <c r="C35" i="1"/>
  <c r="C43" i="1"/>
  <c r="C51" i="1"/>
  <c r="C59" i="1"/>
  <c r="C67" i="1"/>
  <c r="C75" i="1"/>
  <c r="C83" i="1"/>
  <c r="C91" i="1"/>
  <c r="C99" i="1"/>
  <c r="C107" i="1"/>
  <c r="C115" i="1"/>
  <c r="C22" i="1"/>
  <c r="C17" i="1"/>
  <c r="C25" i="1"/>
  <c r="C33" i="1"/>
  <c r="C41" i="1"/>
  <c r="C20" i="1"/>
  <c r="C28" i="1"/>
  <c r="C36" i="1"/>
  <c r="C44" i="1"/>
  <c r="C52" i="1"/>
  <c r="C60" i="1"/>
  <c r="C68" i="1"/>
  <c r="C76" i="1"/>
  <c r="C84" i="1"/>
  <c r="C23" i="1"/>
  <c r="C31" i="1"/>
  <c r="C39" i="1"/>
  <c r="C18" i="1"/>
  <c r="C26" i="1"/>
  <c r="C34" i="1"/>
  <c r="C42" i="1"/>
  <c r="C50" i="1"/>
  <c r="C58" i="1"/>
  <c r="C66" i="1"/>
  <c r="C74" i="1"/>
  <c r="I45" i="1" l="1"/>
  <c r="I227" i="1"/>
  <c r="I240" i="1"/>
  <c r="I234" i="1"/>
  <c r="I158" i="1"/>
  <c r="I54" i="1"/>
  <c r="I162" i="1"/>
  <c r="I126" i="1"/>
  <c r="I122" i="1"/>
  <c r="I30" i="1"/>
  <c r="I184" i="1"/>
  <c r="I132" i="1"/>
  <c r="I202" i="1"/>
  <c r="I105" i="1"/>
  <c r="I242" i="1"/>
  <c r="I163" i="1"/>
  <c r="I176" i="1"/>
  <c r="I134" i="1"/>
  <c r="I141" i="1"/>
  <c r="I89" i="1"/>
  <c r="I170" i="1"/>
  <c r="I86" i="1"/>
  <c r="I194" i="1"/>
  <c r="I93" i="1"/>
  <c r="I110" i="1"/>
  <c r="I135" i="1"/>
  <c r="I226" i="1"/>
  <c r="I232" i="1"/>
  <c r="I192" i="1"/>
  <c r="I146" i="1"/>
  <c r="I178" i="1"/>
  <c r="I216" i="1"/>
  <c r="I200" i="1"/>
  <c r="I71" i="1"/>
  <c r="I29" i="1"/>
  <c r="I246" i="1"/>
  <c r="I53" i="1"/>
  <c r="I102" i="1"/>
  <c r="I38" i="1"/>
  <c r="I160" i="1"/>
  <c r="I94" i="1"/>
  <c r="I21" i="1"/>
  <c r="I62" i="1"/>
  <c r="I218" i="1"/>
  <c r="I210" i="1"/>
  <c r="I61" i="1"/>
  <c r="I153" i="1"/>
  <c r="I182" i="1"/>
  <c r="I214" i="1"/>
  <c r="I97" i="1"/>
  <c r="I100" i="1"/>
  <c r="I189" i="1"/>
  <c r="I228" i="1"/>
  <c r="I251" i="1"/>
  <c r="I250" i="1"/>
  <c r="I87" i="1"/>
  <c r="I69" i="1"/>
  <c r="I37" i="1"/>
  <c r="I22" i="1"/>
  <c r="I57" i="1"/>
  <c r="I190" i="1"/>
  <c r="I201" i="1"/>
  <c r="I224" i="1"/>
  <c r="I211" i="1"/>
  <c r="I179" i="1"/>
  <c r="I253" i="1"/>
  <c r="I245" i="1"/>
  <c r="I220" i="1"/>
  <c r="I238" i="1"/>
  <c r="I208" i="1"/>
  <c r="I25" i="1"/>
  <c r="I213" i="1"/>
  <c r="I149" i="1"/>
  <c r="I39" i="1"/>
  <c r="I20" i="1"/>
  <c r="I17" i="1"/>
  <c r="I99" i="1"/>
  <c r="I67" i="1"/>
  <c r="I35" i="1"/>
  <c r="I88" i="1"/>
  <c r="I76" i="1"/>
  <c r="I120" i="1"/>
  <c r="I131" i="1"/>
  <c r="I209" i="1"/>
  <c r="I247" i="1"/>
  <c r="I191" i="1"/>
  <c r="I197" i="1"/>
  <c r="I121" i="1"/>
  <c r="I252" i="1"/>
  <c r="I56" i="1"/>
  <c r="I236" i="1"/>
  <c r="I172" i="1"/>
  <c r="I109" i="1"/>
  <c r="I235" i="1"/>
  <c r="I133" i="1"/>
  <c r="I243" i="1"/>
  <c r="I152" i="1"/>
  <c r="I249" i="1"/>
  <c r="I239" i="1"/>
  <c r="I230" i="1"/>
  <c r="I231" i="1"/>
  <c r="I237" i="1"/>
  <c r="I212" i="1"/>
  <c r="I222" i="1"/>
  <c r="I241" i="1"/>
  <c r="I223" i="1"/>
  <c r="I229" i="1"/>
  <c r="I204" i="1"/>
  <c r="I233" i="1"/>
  <c r="I169" i="1"/>
  <c r="I215" i="1"/>
  <c r="I150" i="1"/>
  <c r="I221" i="1"/>
  <c r="I206" i="1"/>
  <c r="I219" i="1"/>
  <c r="I254" i="1"/>
  <c r="I225" i="1"/>
  <c r="I207" i="1"/>
  <c r="I248" i="1"/>
  <c r="I116" i="1"/>
  <c r="I143" i="1"/>
  <c r="I217" i="1"/>
  <c r="I255" i="1"/>
  <c r="I199" i="1"/>
  <c r="I205" i="1"/>
  <c r="I244" i="1"/>
  <c r="I203" i="1"/>
  <c r="I137" i="1"/>
  <c r="I186" i="1"/>
  <c r="I148" i="1"/>
  <c r="I180" i="1"/>
  <c r="I142" i="1"/>
  <c r="I44" i="1"/>
  <c r="I193" i="1"/>
  <c r="I151" i="1"/>
  <c r="I168" i="1"/>
  <c r="I175" i="1"/>
  <c r="I181" i="1"/>
  <c r="I144" i="1"/>
  <c r="I154" i="1"/>
  <c r="I185" i="1"/>
  <c r="I173" i="1"/>
  <c r="I165" i="1"/>
  <c r="I155" i="1"/>
  <c r="I187" i="1"/>
  <c r="I171" i="1"/>
  <c r="I139" i="1"/>
  <c r="I174" i="1"/>
  <c r="I34" i="1"/>
  <c r="I55" i="1"/>
  <c r="I23" i="1"/>
  <c r="I115" i="1"/>
  <c r="I83" i="1"/>
  <c r="I51" i="1"/>
  <c r="I19" i="1"/>
  <c r="I49" i="1"/>
  <c r="I117" i="1"/>
  <c r="I104" i="1"/>
  <c r="I177" i="1"/>
  <c r="I140" i="1"/>
  <c r="I157" i="1"/>
  <c r="I164" i="1"/>
  <c r="I138" i="1"/>
  <c r="I183" i="1"/>
  <c r="I60" i="1"/>
  <c r="I65" i="1"/>
  <c r="I24" i="1"/>
  <c r="I166" i="1"/>
  <c r="I147" i="1"/>
  <c r="I196" i="1"/>
  <c r="I156" i="1"/>
  <c r="I159" i="1"/>
  <c r="I167" i="1"/>
  <c r="I145" i="1"/>
  <c r="I161" i="1"/>
  <c r="I188" i="1"/>
  <c r="I195" i="1"/>
  <c r="I118" i="1"/>
  <c r="I79" i="1"/>
  <c r="I18" i="1"/>
  <c r="I78" i="1"/>
  <c r="I46" i="1"/>
  <c r="I82" i="1"/>
  <c r="I111" i="1"/>
  <c r="I72" i="1"/>
  <c r="I80" i="1"/>
  <c r="I128" i="1"/>
  <c r="I136" i="1"/>
  <c r="I112" i="1"/>
  <c r="I70" i="1"/>
  <c r="I85" i="1"/>
  <c r="I90" i="1"/>
  <c r="I41" i="1"/>
  <c r="I127" i="1"/>
  <c r="I42" i="1"/>
  <c r="I63" i="1"/>
  <c r="I31" i="1"/>
  <c r="I91" i="1"/>
  <c r="I59" i="1"/>
  <c r="I27" i="1"/>
  <c r="I33" i="1"/>
  <c r="I66" i="1"/>
  <c r="I98" i="1"/>
  <c r="I40" i="1"/>
  <c r="I50" i="1"/>
  <c r="I52" i="1"/>
  <c r="I103" i="1"/>
  <c r="I84" i="1"/>
  <c r="I77" i="1"/>
  <c r="I113" i="1"/>
  <c r="I114" i="1"/>
  <c r="I129" i="1"/>
  <c r="I58" i="1"/>
  <c r="I95" i="1"/>
  <c r="I36" i="1"/>
  <c r="I32" i="1"/>
  <c r="I96" i="1"/>
  <c r="I74" i="1"/>
  <c r="I101" i="1"/>
  <c r="I123" i="1"/>
  <c r="I26" i="1"/>
  <c r="I119" i="1"/>
  <c r="I108" i="1"/>
  <c r="I47" i="1"/>
  <c r="I28" i="1"/>
  <c r="I107" i="1"/>
  <c r="I75" i="1"/>
  <c r="I43" i="1"/>
  <c r="I68" i="1"/>
  <c r="I106" i="1"/>
  <c r="I64" i="1"/>
  <c r="I73" i="1"/>
  <c r="I125" i="1"/>
  <c r="I81" i="1"/>
  <c r="I130" i="1"/>
  <c r="I92" i="1"/>
  <c r="I48" i="1"/>
  <c r="I124" i="1"/>
  <c r="M17" i="1" l="1" a="1"/>
  <c r="M17" i="1" s="1"/>
  <c r="K17" i="1"/>
  <c r="L17" i="1"/>
  <c r="J18" i="1" l="1" a="1"/>
  <c r="J18" i="1" s="1"/>
  <c r="L18" i="1" l="1"/>
  <c r="K18" i="1"/>
  <c r="M18" i="1" a="1"/>
  <c r="M18" i="1" s="1"/>
  <c r="J19" i="1" a="1"/>
  <c r="J19" i="1" s="1"/>
  <c r="L19" i="1" l="1"/>
  <c r="K19" i="1"/>
  <c r="M19" i="1" a="1"/>
  <c r="M19" i="1" s="1"/>
  <c r="J20" i="1" a="1"/>
  <c r="J20" i="1" s="1"/>
  <c r="L20" i="1" l="1"/>
  <c r="K20" i="1"/>
  <c r="M20" i="1" a="1"/>
  <c r="M20" i="1" s="1"/>
  <c r="J21" i="1" a="1"/>
  <c r="J21" i="1" s="1"/>
  <c r="L21" i="1" l="1"/>
  <c r="K21" i="1"/>
  <c r="M21" i="1" a="1"/>
  <c r="M21" i="1" s="1"/>
  <c r="J22" i="1" a="1"/>
  <c r="J22" i="1" s="1"/>
  <c r="L22" i="1" l="1"/>
  <c r="K22" i="1"/>
  <c r="M22" i="1" a="1"/>
  <c r="M22" i="1" s="1"/>
  <c r="J23" i="1" a="1"/>
  <c r="J23" i="1" s="1"/>
  <c r="L23" i="1" l="1"/>
  <c r="K23" i="1"/>
  <c r="M23" i="1" a="1"/>
  <c r="M23" i="1" s="1"/>
  <c r="J24" i="1" a="1"/>
  <c r="J24" i="1" s="1"/>
  <c r="L24" i="1" l="1"/>
  <c r="K24" i="1"/>
  <c r="M24" i="1" a="1"/>
  <c r="M24" i="1" s="1"/>
  <c r="J25" i="1" a="1"/>
  <c r="J25" i="1" s="1"/>
  <c r="L25" i="1" l="1"/>
  <c r="K25" i="1"/>
  <c r="M25" i="1" a="1"/>
  <c r="M25" i="1" s="1"/>
  <c r="J26" i="1" a="1"/>
  <c r="J26" i="1" s="1"/>
  <c r="L26" i="1" l="1"/>
  <c r="K26" i="1"/>
  <c r="M26" i="1" a="1"/>
  <c r="M26" i="1" s="1"/>
  <c r="J27" i="1" a="1"/>
  <c r="J27" i="1" s="1"/>
  <c r="L27" i="1" l="1"/>
  <c r="K27" i="1"/>
  <c r="M27" i="1" a="1"/>
  <c r="M27" i="1" s="1"/>
  <c r="J28" i="1" a="1"/>
  <c r="J28" i="1" s="1"/>
  <c r="L28" i="1" l="1"/>
  <c r="K28" i="1"/>
  <c r="M28" i="1" a="1"/>
  <c r="M28" i="1" s="1"/>
  <c r="J29" i="1" a="1"/>
  <c r="J29" i="1" s="1"/>
  <c r="L29" i="1" l="1"/>
  <c r="K29" i="1"/>
  <c r="M29" i="1" a="1"/>
  <c r="M29" i="1" s="1"/>
  <c r="J30" i="1" a="1"/>
  <c r="J30" i="1" s="1"/>
  <c r="L30" i="1" l="1"/>
  <c r="K30" i="1"/>
  <c r="M30" i="1" a="1"/>
  <c r="M30" i="1" s="1"/>
  <c r="J31" i="1" a="1"/>
  <c r="J31" i="1" s="1"/>
  <c r="L31" i="1" l="1"/>
  <c r="K31" i="1"/>
  <c r="M31" i="1" a="1"/>
  <c r="M31" i="1" s="1"/>
  <c r="J32" i="1" a="1"/>
  <c r="J32" i="1" s="1"/>
  <c r="L32" i="1" l="1"/>
  <c r="K32" i="1"/>
  <c r="M32" i="1" a="1"/>
  <c r="M32" i="1" s="1"/>
  <c r="J33" i="1" a="1"/>
  <c r="J33" i="1" s="1"/>
  <c r="L33" i="1" l="1"/>
  <c r="K33" i="1"/>
  <c r="M33" i="1" a="1"/>
  <c r="M33" i="1" s="1"/>
  <c r="J34" i="1" a="1"/>
  <c r="J34" i="1" s="1"/>
  <c r="L34" i="1" l="1"/>
  <c r="K34" i="1"/>
  <c r="M34" i="1" a="1"/>
  <c r="M34" i="1" s="1"/>
  <c r="J35" i="1" a="1"/>
  <c r="J35" i="1" s="1"/>
  <c r="L35" i="1" l="1"/>
  <c r="K35" i="1"/>
  <c r="M35" i="1" a="1"/>
  <c r="M35" i="1" s="1"/>
  <c r="J36" i="1" a="1"/>
  <c r="J36" i="1" s="1"/>
  <c r="L36" i="1" l="1"/>
  <c r="K36" i="1"/>
  <c r="M36" i="1" a="1"/>
  <c r="M36" i="1" s="1"/>
  <c r="J37" i="1" a="1"/>
  <c r="J37" i="1" s="1"/>
  <c r="L37" i="1" l="1"/>
  <c r="K37" i="1"/>
  <c r="M37" i="1" a="1"/>
  <c r="M37" i="1" s="1"/>
  <c r="J38" i="1" a="1"/>
  <c r="J38" i="1" s="1"/>
  <c r="L38" i="1" l="1"/>
  <c r="K38" i="1"/>
  <c r="M38" i="1" a="1"/>
  <c r="M38" i="1" s="1"/>
  <c r="J39" i="1" a="1"/>
  <c r="J39" i="1" s="1"/>
  <c r="L39" i="1" l="1"/>
  <c r="K39" i="1"/>
  <c r="M39" i="1" a="1"/>
  <c r="M39" i="1" s="1"/>
  <c r="J40" i="1" a="1"/>
  <c r="J40" i="1" s="1"/>
  <c r="L40" i="1" l="1"/>
  <c r="K40" i="1"/>
  <c r="M40" i="1" a="1"/>
  <c r="M40" i="1" s="1"/>
  <c r="J41" i="1" a="1"/>
  <c r="J41" i="1" s="1"/>
  <c r="L41" i="1" l="1"/>
  <c r="K41" i="1"/>
  <c r="M41" i="1" a="1"/>
  <c r="M41" i="1" s="1"/>
  <c r="J42" i="1" a="1"/>
  <c r="J42" i="1" s="1"/>
  <c r="L42" i="1" l="1"/>
  <c r="K42" i="1"/>
  <c r="M42" i="1" a="1"/>
  <c r="M42" i="1" s="1"/>
  <c r="J43" i="1" a="1"/>
  <c r="J43" i="1" s="1"/>
  <c r="L43" i="1" l="1"/>
  <c r="K43" i="1"/>
  <c r="M43" i="1" a="1"/>
  <c r="M43" i="1" s="1"/>
  <c r="J44" i="1" a="1"/>
  <c r="J44" i="1" s="1"/>
  <c r="L44" i="1" l="1"/>
  <c r="K44" i="1"/>
  <c r="M44" i="1" a="1"/>
  <c r="M44" i="1" s="1"/>
  <c r="J45" i="1" a="1"/>
  <c r="J45" i="1" s="1"/>
  <c r="L45" i="1" l="1"/>
  <c r="K45" i="1"/>
  <c r="M45" i="1" a="1"/>
  <c r="M45" i="1" s="1"/>
  <c r="J46" i="1" a="1"/>
  <c r="J46" i="1" s="1"/>
  <c r="L46" i="1" l="1"/>
  <c r="K46" i="1"/>
  <c r="M46" i="1" a="1"/>
  <c r="M46" i="1" s="1"/>
  <c r="J47" i="1" a="1"/>
  <c r="J47" i="1" s="1"/>
  <c r="L47" i="1" l="1"/>
  <c r="K47" i="1"/>
  <c r="M47" i="1" a="1"/>
  <c r="M47" i="1" s="1"/>
  <c r="J48" i="1" a="1"/>
  <c r="J48" i="1" s="1"/>
  <c r="L48" i="1" l="1"/>
  <c r="K48" i="1"/>
  <c r="M48" i="1" a="1"/>
  <c r="M48" i="1" s="1"/>
  <c r="J49" i="1" a="1"/>
  <c r="J49" i="1" s="1"/>
  <c r="L49" i="1" l="1"/>
  <c r="K49" i="1"/>
  <c r="M49" i="1" a="1"/>
  <c r="M49" i="1" s="1"/>
  <c r="J50" i="1" a="1"/>
  <c r="J50" i="1" s="1"/>
  <c r="L50" i="1" l="1"/>
  <c r="K50" i="1"/>
  <c r="M50" i="1" a="1"/>
  <c r="M50" i="1" s="1"/>
  <c r="J51" i="1" a="1"/>
  <c r="J51" i="1" s="1"/>
  <c r="L51" i="1" l="1"/>
  <c r="K51" i="1"/>
  <c r="M51" i="1" a="1"/>
  <c r="M51" i="1" s="1"/>
  <c r="J52" i="1" a="1"/>
  <c r="J52" i="1" s="1"/>
  <c r="L52" i="1" l="1"/>
  <c r="K52" i="1"/>
  <c r="M52" i="1" a="1"/>
  <c r="M52" i="1" s="1"/>
  <c r="J53" i="1" a="1"/>
  <c r="J53" i="1" s="1"/>
  <c r="L53" i="1" l="1"/>
  <c r="K53" i="1"/>
  <c r="M53" i="1" a="1"/>
  <c r="M53" i="1" s="1"/>
  <c r="J54" i="1" a="1"/>
  <c r="J54" i="1" s="1"/>
  <c r="L54" i="1" l="1"/>
  <c r="K54" i="1"/>
  <c r="M54" i="1" a="1"/>
  <c r="M54" i="1" s="1"/>
  <c r="J55" i="1" a="1"/>
  <c r="J55" i="1" s="1"/>
  <c r="L55" i="1" l="1"/>
  <c r="K55" i="1"/>
  <c r="M55" i="1" a="1"/>
  <c r="M55" i="1" s="1"/>
  <c r="J56" i="1" a="1"/>
  <c r="J56" i="1" s="1"/>
  <c r="L56" i="1" l="1"/>
  <c r="K56" i="1"/>
  <c r="M56" i="1" a="1"/>
  <c r="M56" i="1" s="1"/>
  <c r="J57" i="1" a="1"/>
  <c r="J57" i="1" s="1"/>
  <c r="L57" i="1" l="1"/>
  <c r="K57" i="1"/>
  <c r="M57" i="1" a="1"/>
  <c r="M57" i="1" s="1"/>
  <c r="J58" i="1" a="1"/>
  <c r="J58" i="1" s="1"/>
  <c r="L58" i="1" l="1"/>
  <c r="K58" i="1"/>
  <c r="M58" i="1" a="1"/>
  <c r="M58" i="1" s="1"/>
  <c r="J59" i="1" a="1"/>
  <c r="J59" i="1" s="1"/>
  <c r="L59" i="1" l="1"/>
  <c r="K59" i="1"/>
  <c r="M59" i="1" a="1"/>
  <c r="M59" i="1" s="1"/>
  <c r="J60" i="1" a="1"/>
  <c r="J60" i="1" s="1"/>
  <c r="L60" i="1" l="1"/>
  <c r="K60" i="1"/>
  <c r="M60" i="1" a="1"/>
  <c r="M60" i="1" s="1"/>
  <c r="J61" i="1" a="1"/>
  <c r="J61" i="1" s="1"/>
  <c r="L61" i="1" l="1"/>
  <c r="K61" i="1"/>
  <c r="M61" i="1" a="1"/>
  <c r="M61" i="1" s="1"/>
  <c r="J62" i="1" a="1"/>
  <c r="J62" i="1" s="1"/>
  <c r="L62" i="1" l="1"/>
  <c r="K62" i="1"/>
  <c r="M62" i="1" a="1"/>
  <c r="M62" i="1" s="1"/>
  <c r="J63" i="1" a="1"/>
  <c r="J63" i="1" s="1"/>
  <c r="L63" i="1" l="1"/>
  <c r="K63" i="1"/>
  <c r="M63" i="1" a="1"/>
  <c r="M63" i="1" s="1"/>
  <c r="J64" i="1" a="1"/>
  <c r="J64" i="1" s="1"/>
  <c r="L64" i="1" l="1"/>
  <c r="K64" i="1"/>
  <c r="M64" i="1" a="1"/>
  <c r="M64" i="1" s="1"/>
  <c r="J65" i="1" a="1"/>
  <c r="J65" i="1" s="1"/>
  <c r="L65" i="1" l="1"/>
  <c r="K65" i="1"/>
  <c r="M65" i="1" a="1"/>
  <c r="M65" i="1" s="1"/>
  <c r="J66" i="1" a="1"/>
  <c r="J66" i="1" s="1"/>
  <c r="L66" i="1" l="1"/>
  <c r="K66" i="1"/>
  <c r="M66" i="1" a="1"/>
  <c r="M66" i="1" s="1"/>
  <c r="J67" i="1" a="1"/>
  <c r="J67" i="1" s="1"/>
  <c r="L67" i="1" l="1"/>
  <c r="K67" i="1"/>
  <c r="M67" i="1" a="1"/>
  <c r="M67" i="1" s="1"/>
  <c r="J68" i="1" a="1"/>
  <c r="J68" i="1" s="1"/>
  <c r="L68" i="1" l="1"/>
  <c r="K68" i="1"/>
  <c r="M68" i="1" a="1"/>
  <c r="M68" i="1" s="1"/>
  <c r="J69" i="1" a="1"/>
  <c r="J69" i="1" s="1"/>
  <c r="L69" i="1" l="1"/>
  <c r="K69" i="1"/>
  <c r="M69" i="1" a="1"/>
  <c r="M69" i="1" s="1"/>
  <c r="J70" i="1" a="1"/>
  <c r="J70" i="1" s="1"/>
  <c r="L70" i="1" l="1"/>
  <c r="K70" i="1"/>
  <c r="M70" i="1" a="1"/>
  <c r="M70" i="1" s="1"/>
  <c r="J71" i="1" a="1"/>
  <c r="J71" i="1" s="1"/>
  <c r="L71" i="1" l="1"/>
  <c r="K71" i="1"/>
  <c r="M71" i="1" a="1"/>
  <c r="M71" i="1" s="1"/>
  <c r="J72" i="1" a="1"/>
  <c r="J72" i="1" s="1"/>
  <c r="L72" i="1" l="1"/>
  <c r="K72" i="1"/>
  <c r="M72" i="1" a="1"/>
  <c r="M72" i="1" s="1"/>
  <c r="J73" i="1" a="1"/>
  <c r="J73" i="1" s="1"/>
  <c r="L73" i="1" l="1"/>
  <c r="K73" i="1"/>
  <c r="M73" i="1" a="1"/>
  <c r="M73" i="1" s="1"/>
  <c r="J74" i="1" a="1"/>
  <c r="J74" i="1" s="1"/>
  <c r="L74" i="1" l="1"/>
  <c r="K74" i="1"/>
  <c r="M74" i="1" a="1"/>
  <c r="M74" i="1" s="1"/>
  <c r="J75" i="1" a="1"/>
  <c r="J75" i="1" s="1"/>
  <c r="L75" i="1" l="1"/>
  <c r="K75" i="1"/>
  <c r="M75" i="1" a="1"/>
  <c r="M75" i="1" s="1"/>
  <c r="J76" i="1" a="1"/>
  <c r="J76" i="1" s="1"/>
  <c r="L76" i="1" l="1"/>
  <c r="M76" i="1" a="1"/>
  <c r="M76" i="1" s="1"/>
  <c r="K76" i="1"/>
  <c r="J77" i="1" a="1"/>
  <c r="J77" i="1" s="1"/>
  <c r="L77" i="1" l="1"/>
  <c r="K77" i="1"/>
  <c r="M77" i="1" a="1"/>
  <c r="M77" i="1" s="1"/>
  <c r="J78" i="1" a="1"/>
  <c r="J78" i="1" s="1"/>
  <c r="L78" i="1" l="1"/>
  <c r="K78" i="1"/>
  <c r="M78" i="1" a="1"/>
  <c r="M78" i="1" s="1"/>
  <c r="J79" i="1" a="1"/>
  <c r="J79" i="1" s="1"/>
  <c r="L79" i="1" l="1"/>
  <c r="M79" i="1" a="1"/>
  <c r="M79" i="1" s="1"/>
  <c r="K79" i="1"/>
  <c r="J80" i="1" a="1"/>
  <c r="J80" i="1" s="1"/>
  <c r="L80" i="1" l="1"/>
  <c r="M80" i="1" a="1"/>
  <c r="M80" i="1" s="1"/>
  <c r="K80" i="1"/>
  <c r="J81" i="1" a="1"/>
  <c r="J81" i="1" s="1"/>
  <c r="L81" i="1" l="1"/>
  <c r="K81" i="1"/>
  <c r="M81" i="1" a="1"/>
  <c r="M81" i="1" s="1"/>
  <c r="J82" i="1" a="1"/>
  <c r="J82" i="1" s="1"/>
  <c r="L82" i="1" l="1"/>
  <c r="K82" i="1"/>
  <c r="M82" i="1" a="1"/>
  <c r="M82" i="1" s="1"/>
  <c r="J83" i="1" a="1"/>
  <c r="J83" i="1" s="1"/>
  <c r="L83" i="1" l="1"/>
  <c r="K83" i="1"/>
  <c r="M83" i="1" a="1"/>
  <c r="M83" i="1" s="1"/>
  <c r="J84" i="1" a="1"/>
  <c r="J84" i="1" s="1"/>
  <c r="L84" i="1" l="1"/>
  <c r="K84" i="1"/>
  <c r="M84" i="1" a="1"/>
  <c r="M84" i="1" s="1"/>
  <c r="J85" i="1" a="1"/>
  <c r="J85" i="1" s="1"/>
  <c r="L85" i="1" l="1"/>
  <c r="M85" i="1" a="1"/>
  <c r="M85" i="1" s="1"/>
  <c r="K85" i="1"/>
  <c r="J86" i="1" a="1"/>
  <c r="J86" i="1" s="1"/>
  <c r="L86" i="1" l="1"/>
  <c r="K86" i="1"/>
  <c r="M86" i="1" a="1"/>
  <c r="M86" i="1" s="1"/>
  <c r="J87" i="1" a="1"/>
  <c r="J87" i="1" s="1"/>
  <c r="L87" i="1" l="1"/>
  <c r="K87" i="1"/>
  <c r="M87" i="1" a="1"/>
  <c r="M87" i="1" s="1"/>
  <c r="J88" i="1" a="1"/>
  <c r="J88" i="1" s="1"/>
  <c r="L88" i="1" l="1"/>
  <c r="M88" i="1" a="1"/>
  <c r="M88" i="1" s="1"/>
  <c r="K88" i="1"/>
  <c r="J89" i="1" a="1"/>
  <c r="J89" i="1" s="1"/>
  <c r="L89" i="1" l="1"/>
  <c r="K89" i="1"/>
  <c r="M89" i="1" a="1"/>
  <c r="M89" i="1" s="1"/>
  <c r="J90" i="1" a="1"/>
  <c r="J90" i="1" s="1"/>
  <c r="L90" i="1" l="1"/>
  <c r="K90" i="1"/>
  <c r="M90" i="1" a="1"/>
  <c r="M90" i="1" s="1"/>
  <c r="J91" i="1" a="1"/>
  <c r="J91" i="1" s="1"/>
  <c r="L91" i="1" l="1"/>
  <c r="K91" i="1"/>
  <c r="M91" i="1" a="1"/>
  <c r="M91" i="1" s="1"/>
  <c r="J92" i="1" a="1"/>
  <c r="J92" i="1" s="1"/>
  <c r="L92" i="1" l="1"/>
  <c r="K92" i="1"/>
  <c r="M92" i="1" a="1"/>
  <c r="M92" i="1" s="1"/>
  <c r="J93" i="1" a="1"/>
  <c r="J93" i="1" s="1"/>
  <c r="L93" i="1" l="1"/>
  <c r="K93" i="1"/>
  <c r="M93" i="1" a="1"/>
  <c r="M93" i="1" s="1"/>
  <c r="J94" i="1" a="1"/>
  <c r="J94" i="1" s="1"/>
  <c r="L94" i="1" l="1"/>
  <c r="K94" i="1"/>
  <c r="M94" i="1" a="1"/>
  <c r="M94" i="1" s="1"/>
  <c r="J95" i="1" a="1"/>
  <c r="J95" i="1" s="1"/>
  <c r="L95" i="1" l="1"/>
  <c r="K95" i="1"/>
  <c r="M95" i="1" a="1"/>
  <c r="M95" i="1" s="1"/>
  <c r="J96" i="1" a="1"/>
  <c r="J96" i="1" s="1"/>
  <c r="L96" i="1" l="1"/>
  <c r="K96" i="1"/>
  <c r="M96" i="1" a="1"/>
  <c r="M96" i="1" s="1"/>
  <c r="J97" i="1" a="1"/>
  <c r="J97" i="1" s="1"/>
  <c r="L97" i="1" l="1"/>
  <c r="M97" i="1" a="1"/>
  <c r="M97" i="1" s="1"/>
  <c r="K97" i="1"/>
  <c r="J98" i="1" a="1"/>
  <c r="J98" i="1" s="1"/>
  <c r="L98" i="1" l="1"/>
  <c r="K98" i="1"/>
  <c r="M98" i="1" a="1"/>
  <c r="M98" i="1" s="1"/>
  <c r="J99" i="1" a="1"/>
  <c r="J99" i="1" s="1"/>
  <c r="L99" i="1" l="1"/>
  <c r="K99" i="1"/>
  <c r="M99" i="1" a="1"/>
  <c r="M99" i="1" s="1"/>
  <c r="J100" i="1" a="1"/>
  <c r="J100" i="1" s="1"/>
  <c r="L100" i="1" l="1"/>
  <c r="K100" i="1"/>
  <c r="M100" i="1" a="1"/>
  <c r="M100" i="1" s="1"/>
  <c r="J101" i="1" a="1"/>
  <c r="J101" i="1" s="1"/>
  <c r="L101" i="1" l="1"/>
  <c r="K101" i="1"/>
  <c r="M101" i="1" a="1"/>
  <c r="M101" i="1" s="1"/>
  <c r="J102" i="1" a="1"/>
  <c r="J102" i="1" s="1"/>
  <c r="L102" i="1" l="1"/>
  <c r="K102" i="1"/>
  <c r="M102" i="1" a="1"/>
  <c r="M102" i="1" s="1"/>
  <c r="J103" i="1" a="1"/>
  <c r="J103" i="1" s="1"/>
  <c r="L103" i="1" l="1"/>
  <c r="K103" i="1"/>
  <c r="M103" i="1" a="1"/>
  <c r="M103" i="1" s="1"/>
  <c r="J104" i="1" a="1"/>
  <c r="J104" i="1" s="1"/>
  <c r="L104" i="1" l="1"/>
  <c r="M104" i="1" a="1"/>
  <c r="M104" i="1" s="1"/>
  <c r="K104" i="1"/>
  <c r="J105" i="1" a="1"/>
  <c r="J105" i="1" s="1"/>
  <c r="L105" i="1" l="1"/>
  <c r="K105" i="1"/>
  <c r="M105" i="1" a="1"/>
  <c r="M105" i="1" s="1"/>
  <c r="J106" i="1" a="1"/>
  <c r="J106" i="1" s="1"/>
  <c r="L106" i="1" l="1"/>
  <c r="K106" i="1"/>
  <c r="M106" i="1" a="1"/>
  <c r="M106" i="1" s="1"/>
  <c r="J107" i="1" a="1"/>
  <c r="J107" i="1" s="1"/>
  <c r="L107" i="1" l="1"/>
  <c r="K107" i="1"/>
  <c r="M107" i="1" a="1"/>
  <c r="M107" i="1" s="1"/>
  <c r="J108" i="1" a="1"/>
  <c r="J108" i="1" s="1"/>
  <c r="L108" i="1" l="1"/>
  <c r="K108" i="1"/>
  <c r="M108" i="1" a="1"/>
  <c r="M108" i="1" s="1"/>
  <c r="J109" i="1" a="1"/>
  <c r="J109" i="1" s="1"/>
  <c r="L109" i="1" l="1"/>
  <c r="K109" i="1"/>
  <c r="M109" i="1" a="1"/>
  <c r="M109" i="1" s="1"/>
  <c r="J110" i="1" a="1"/>
  <c r="J110" i="1" s="1"/>
  <c r="L110" i="1" l="1"/>
  <c r="K110" i="1"/>
  <c r="M110" i="1" a="1"/>
  <c r="M110" i="1" s="1"/>
  <c r="J111" i="1" a="1"/>
  <c r="J111" i="1" s="1"/>
  <c r="L111" i="1" l="1"/>
  <c r="K111" i="1"/>
  <c r="M111" i="1" a="1"/>
  <c r="M111" i="1" s="1"/>
  <c r="J112" i="1" a="1"/>
  <c r="J112" i="1" s="1"/>
  <c r="L112" i="1" l="1"/>
  <c r="K112" i="1"/>
  <c r="M112" i="1" a="1"/>
  <c r="M112" i="1" s="1"/>
  <c r="J113" i="1" a="1"/>
  <c r="J113" i="1" s="1"/>
  <c r="L113" i="1" l="1"/>
  <c r="K113" i="1"/>
  <c r="M113" i="1" a="1"/>
  <c r="M113" i="1" s="1"/>
  <c r="J114" i="1" a="1"/>
  <c r="J114" i="1" s="1"/>
  <c r="L114" i="1" l="1"/>
  <c r="K114" i="1"/>
  <c r="M114" i="1" a="1"/>
  <c r="M114" i="1" s="1"/>
  <c r="J115" i="1" a="1"/>
  <c r="J115" i="1" s="1"/>
  <c r="L115" i="1" l="1"/>
  <c r="M115" i="1" a="1"/>
  <c r="M115" i="1" s="1"/>
  <c r="K115" i="1"/>
  <c r="J116" i="1" a="1"/>
  <c r="J116" i="1" s="1"/>
  <c r="L116" i="1" l="1"/>
  <c r="M116" i="1" a="1"/>
  <c r="M116" i="1" s="1"/>
  <c r="K116" i="1"/>
  <c r="J117" i="1" a="1"/>
  <c r="J117" i="1" s="1"/>
  <c r="L117" i="1" l="1"/>
  <c r="M117" i="1" a="1"/>
  <c r="M117" i="1" s="1"/>
  <c r="K117" i="1"/>
  <c r="J118" i="1" a="1"/>
  <c r="J118" i="1" s="1"/>
  <c r="L118" i="1" l="1"/>
  <c r="K118" i="1"/>
  <c r="M118" i="1" a="1"/>
  <c r="M118" i="1" s="1"/>
  <c r="J119" i="1" a="1"/>
  <c r="J119" i="1" s="1"/>
  <c r="L119" i="1" l="1"/>
  <c r="K119" i="1"/>
  <c r="M119" i="1" a="1"/>
  <c r="M119" i="1" s="1"/>
  <c r="J120" i="1" a="1"/>
  <c r="J120" i="1" s="1"/>
  <c r="L120" i="1" l="1"/>
  <c r="K120" i="1"/>
  <c r="M120" i="1" a="1"/>
  <c r="M120" i="1" s="1"/>
  <c r="J121" i="1" a="1"/>
  <c r="J121" i="1" s="1"/>
  <c r="L121" i="1" l="1"/>
  <c r="K121" i="1"/>
  <c r="M121" i="1" a="1"/>
  <c r="M121" i="1" s="1"/>
  <c r="J122" i="1" a="1"/>
  <c r="J122" i="1" s="1"/>
  <c r="L122" i="1" l="1"/>
  <c r="M122" i="1" a="1"/>
  <c r="M122" i="1" s="1"/>
  <c r="K122" i="1"/>
  <c r="J123" i="1" a="1"/>
  <c r="J123" i="1" s="1"/>
  <c r="L123" i="1" l="1"/>
  <c r="K123" i="1"/>
  <c r="M123" i="1" a="1"/>
  <c r="M123" i="1" s="1"/>
  <c r="J124" i="1" a="1"/>
  <c r="J124" i="1" s="1"/>
  <c r="L124" i="1" l="1"/>
  <c r="K124" i="1"/>
  <c r="M124" i="1" a="1"/>
  <c r="M124" i="1" s="1"/>
  <c r="J125" i="1" a="1"/>
  <c r="J125" i="1" s="1"/>
  <c r="L125" i="1" l="1"/>
  <c r="K125" i="1"/>
  <c r="M125" i="1" a="1"/>
  <c r="M125" i="1" s="1"/>
  <c r="J126" i="1" a="1"/>
  <c r="J126" i="1" s="1"/>
  <c r="L126" i="1" l="1"/>
  <c r="K126" i="1"/>
  <c r="M126" i="1" a="1"/>
  <c r="M126" i="1" s="1"/>
  <c r="J127" i="1" a="1"/>
  <c r="J127" i="1" s="1"/>
  <c r="L127" i="1" l="1"/>
  <c r="K127" i="1"/>
  <c r="M127" i="1" a="1"/>
  <c r="M127" i="1" s="1"/>
  <c r="J128" i="1" a="1"/>
  <c r="J128" i="1" s="1"/>
  <c r="L128" i="1" l="1"/>
  <c r="K128" i="1"/>
  <c r="M128" i="1" a="1"/>
  <c r="M128" i="1" s="1"/>
  <c r="J129" i="1" a="1"/>
  <c r="J129" i="1" s="1"/>
  <c r="L129" i="1" l="1"/>
  <c r="K129" i="1"/>
  <c r="M129" i="1" a="1"/>
  <c r="M129" i="1" s="1"/>
  <c r="J130" i="1" a="1"/>
  <c r="J130" i="1" s="1"/>
  <c r="L130" i="1" l="1"/>
  <c r="K130" i="1"/>
  <c r="M130" i="1" a="1"/>
  <c r="M130" i="1" s="1"/>
  <c r="J131" i="1" a="1"/>
  <c r="J131" i="1" s="1"/>
  <c r="L131" i="1" l="1"/>
  <c r="K131" i="1"/>
  <c r="M131" i="1" a="1"/>
  <c r="M131" i="1" s="1"/>
  <c r="J132" i="1" a="1"/>
  <c r="J132" i="1" s="1"/>
  <c r="L132" i="1" l="1"/>
  <c r="K132" i="1"/>
  <c r="M132" i="1" a="1"/>
  <c r="M132" i="1" s="1"/>
  <c r="J133" i="1" a="1"/>
  <c r="J133" i="1" s="1"/>
  <c r="L133" i="1" l="1"/>
  <c r="K133" i="1"/>
  <c r="M133" i="1" a="1"/>
  <c r="M133" i="1" s="1"/>
  <c r="J134" i="1" a="1"/>
  <c r="J134" i="1" s="1"/>
  <c r="L134" i="1" l="1"/>
  <c r="K134" i="1"/>
  <c r="M134" i="1" a="1"/>
  <c r="M134" i="1" s="1"/>
  <c r="J135" i="1" a="1"/>
  <c r="J135" i="1" s="1"/>
  <c r="L135" i="1" l="1"/>
  <c r="M135" i="1" a="1"/>
  <c r="M135" i="1" s="1"/>
  <c r="K135" i="1"/>
  <c r="J136" i="1" a="1"/>
  <c r="J136" i="1" s="1"/>
  <c r="L136" i="1" l="1"/>
  <c r="M136" i="1" a="1"/>
  <c r="M136" i="1" s="1"/>
  <c r="K136" i="1"/>
  <c r="J137" i="1" a="1"/>
  <c r="J137" i="1" s="1"/>
  <c r="L137" i="1" l="1"/>
  <c r="K137" i="1"/>
  <c r="M137" i="1" a="1"/>
  <c r="M137" i="1" s="1"/>
  <c r="J138" i="1" a="1"/>
  <c r="J138" i="1" s="1"/>
  <c r="L138" i="1" l="1"/>
  <c r="K138" i="1"/>
  <c r="M138" i="1" a="1"/>
  <c r="M138" i="1" s="1"/>
  <c r="J139" i="1" a="1"/>
  <c r="J139" i="1" s="1"/>
  <c r="L139" i="1" l="1"/>
  <c r="K139" i="1"/>
  <c r="M139" i="1" a="1"/>
  <c r="M139" i="1" s="1"/>
  <c r="J140" i="1" a="1"/>
  <c r="J140" i="1" s="1"/>
  <c r="L140" i="1" l="1"/>
  <c r="M140" i="1" a="1"/>
  <c r="M140" i="1" s="1"/>
  <c r="K140" i="1"/>
  <c r="J141" i="1" a="1"/>
  <c r="J141" i="1" s="1"/>
  <c r="L141" i="1" l="1"/>
  <c r="K141" i="1"/>
  <c r="M141" i="1" a="1"/>
  <c r="M141" i="1" s="1"/>
  <c r="J142" i="1" a="1"/>
  <c r="J142" i="1" s="1"/>
  <c r="L142" i="1" l="1"/>
  <c r="K142" i="1"/>
  <c r="M142" i="1" a="1"/>
  <c r="M142" i="1" s="1"/>
  <c r="J143" i="1" a="1"/>
  <c r="J143" i="1" s="1"/>
  <c r="L143" i="1" l="1"/>
  <c r="K143" i="1"/>
  <c r="M143" i="1" a="1"/>
  <c r="M143" i="1" s="1"/>
  <c r="J144" i="1" a="1"/>
  <c r="J144" i="1" s="1"/>
  <c r="L144" i="1" l="1"/>
  <c r="K144" i="1"/>
  <c r="M144" i="1" a="1"/>
  <c r="M144" i="1" s="1"/>
  <c r="J145" i="1" a="1"/>
  <c r="J145" i="1" s="1"/>
  <c r="L145" i="1" l="1"/>
  <c r="K145" i="1"/>
  <c r="M145" i="1" a="1"/>
  <c r="M145" i="1" s="1"/>
  <c r="J146" i="1" a="1"/>
  <c r="J146" i="1" s="1"/>
  <c r="L146" i="1" l="1"/>
  <c r="K146" i="1"/>
  <c r="M146" i="1" a="1"/>
  <c r="M146" i="1" s="1"/>
  <c r="J147" i="1" a="1"/>
  <c r="J147" i="1" s="1"/>
  <c r="L147" i="1" l="1"/>
  <c r="K147" i="1"/>
  <c r="M147" i="1" a="1"/>
  <c r="M147" i="1" s="1"/>
  <c r="J148" i="1" a="1"/>
  <c r="J148" i="1" s="1"/>
  <c r="L148" i="1" l="1"/>
  <c r="K148" i="1"/>
  <c r="M148" i="1" a="1"/>
  <c r="M148" i="1" s="1"/>
  <c r="J149" i="1" a="1"/>
  <c r="J149" i="1" s="1"/>
  <c r="L149" i="1" l="1"/>
  <c r="M149" i="1" a="1"/>
  <c r="M149" i="1" s="1"/>
  <c r="K149" i="1"/>
  <c r="J150" i="1" a="1"/>
  <c r="J150" i="1" s="1"/>
  <c r="L150" i="1" l="1"/>
  <c r="K150" i="1"/>
  <c r="M150" i="1" a="1"/>
  <c r="M150" i="1" s="1"/>
  <c r="J151" i="1" a="1"/>
  <c r="J151" i="1" s="1"/>
  <c r="L151" i="1" l="1"/>
  <c r="K151" i="1"/>
  <c r="M151" i="1" a="1"/>
  <c r="M151" i="1" s="1"/>
  <c r="J152" i="1" a="1"/>
  <c r="J152" i="1" s="1"/>
  <c r="L152" i="1" l="1"/>
  <c r="K152" i="1"/>
  <c r="M152" i="1" a="1"/>
  <c r="M152" i="1" s="1"/>
  <c r="J153" i="1" a="1"/>
  <c r="J153" i="1" s="1"/>
  <c r="L153" i="1" l="1"/>
  <c r="M153" i="1" a="1"/>
  <c r="M153" i="1" s="1"/>
  <c r="K153" i="1"/>
  <c r="J154" i="1" a="1"/>
  <c r="J154" i="1" s="1"/>
  <c r="L154" i="1" l="1"/>
  <c r="M154" i="1" a="1"/>
  <c r="M154" i="1" s="1"/>
  <c r="K154" i="1"/>
  <c r="J155" i="1" a="1"/>
  <c r="J155" i="1" s="1"/>
  <c r="L155" i="1" l="1"/>
  <c r="K155" i="1"/>
  <c r="M155" i="1" a="1"/>
  <c r="M155" i="1" s="1"/>
  <c r="J156" i="1" a="1"/>
  <c r="J156" i="1" s="1"/>
  <c r="L156" i="1" l="1"/>
  <c r="K156" i="1"/>
  <c r="M156" i="1" a="1"/>
  <c r="M156" i="1" s="1"/>
  <c r="J157" i="1" a="1"/>
  <c r="J157" i="1" s="1"/>
  <c r="L157" i="1" l="1"/>
  <c r="K157" i="1"/>
  <c r="M157" i="1" a="1"/>
  <c r="M157" i="1" s="1"/>
  <c r="J158" i="1" a="1"/>
  <c r="J158" i="1" s="1"/>
  <c r="L158" i="1" l="1"/>
  <c r="K158" i="1"/>
  <c r="M158" i="1" a="1"/>
  <c r="M158" i="1" s="1"/>
  <c r="J159" i="1" a="1"/>
  <c r="J159" i="1" s="1"/>
  <c r="L159" i="1" l="1"/>
  <c r="M159" i="1" a="1"/>
  <c r="M159" i="1" s="1"/>
  <c r="K159" i="1"/>
  <c r="J160" i="1" a="1"/>
  <c r="J160" i="1" s="1"/>
  <c r="L160" i="1" l="1"/>
  <c r="K160" i="1"/>
  <c r="M160" i="1" a="1"/>
  <c r="M160" i="1" s="1"/>
  <c r="J161" i="1" a="1"/>
  <c r="J161" i="1" s="1"/>
  <c r="L161" i="1" l="1"/>
  <c r="M161" i="1" a="1"/>
  <c r="M161" i="1" s="1"/>
  <c r="K161" i="1"/>
  <c r="J162" i="1" a="1"/>
  <c r="J162" i="1" s="1"/>
  <c r="L162" i="1" l="1"/>
  <c r="K162" i="1"/>
  <c r="M162" i="1" a="1"/>
  <c r="M162" i="1" s="1"/>
  <c r="J163" i="1" a="1"/>
  <c r="J163" i="1" s="1"/>
  <c r="L163" i="1" l="1"/>
  <c r="K163" i="1"/>
  <c r="M163" i="1" a="1"/>
  <c r="M163" i="1" s="1"/>
  <c r="J164" i="1" a="1"/>
  <c r="J164" i="1" s="1"/>
  <c r="L164" i="1" l="1"/>
  <c r="K164" i="1"/>
  <c r="M164" i="1" a="1"/>
  <c r="M164" i="1" s="1"/>
  <c r="J165" i="1" a="1"/>
  <c r="J165" i="1" s="1"/>
  <c r="L165" i="1" l="1"/>
  <c r="K165" i="1"/>
  <c r="M165" i="1" a="1"/>
  <c r="M165" i="1" s="1"/>
  <c r="J166" i="1" a="1"/>
  <c r="J166" i="1" s="1"/>
  <c r="L166" i="1" l="1"/>
  <c r="K166" i="1"/>
  <c r="M166" i="1" a="1"/>
  <c r="M166" i="1" s="1"/>
  <c r="J167" i="1" a="1"/>
  <c r="J167" i="1" s="1"/>
  <c r="L167" i="1" l="1"/>
  <c r="K167" i="1"/>
  <c r="M167" i="1" a="1"/>
  <c r="M167" i="1" s="1"/>
  <c r="J168" i="1" a="1"/>
  <c r="J168" i="1" s="1"/>
  <c r="L168" i="1" l="1"/>
  <c r="M168" i="1" a="1"/>
  <c r="M168" i="1" s="1"/>
  <c r="K168" i="1"/>
  <c r="J169" i="1" a="1"/>
  <c r="J169" i="1" s="1"/>
  <c r="L169" i="1" l="1"/>
  <c r="K169" i="1"/>
  <c r="M169" i="1" a="1"/>
  <c r="M169" i="1" s="1"/>
  <c r="J170" i="1" a="1"/>
  <c r="J170" i="1" s="1"/>
  <c r="L170" i="1" l="1"/>
  <c r="K170" i="1"/>
  <c r="M170" i="1" a="1"/>
  <c r="M170" i="1" s="1"/>
  <c r="J171" i="1" a="1"/>
  <c r="J171" i="1" s="1"/>
  <c r="L171" i="1" l="1"/>
  <c r="K171" i="1"/>
  <c r="M171" i="1" a="1"/>
  <c r="M171" i="1" s="1"/>
  <c r="J172" i="1" a="1"/>
  <c r="J172" i="1" s="1"/>
  <c r="L172" i="1" l="1"/>
  <c r="M172" i="1" a="1"/>
  <c r="M172" i="1" s="1"/>
  <c r="K172" i="1"/>
  <c r="J173" i="1" a="1"/>
  <c r="J173" i="1" s="1"/>
  <c r="L173" i="1" l="1"/>
  <c r="K173" i="1"/>
  <c r="M173" i="1" a="1"/>
  <c r="M173" i="1" s="1"/>
  <c r="J174" i="1" a="1"/>
  <c r="J174" i="1" s="1"/>
  <c r="L174" i="1" l="1"/>
  <c r="K174" i="1"/>
  <c r="M174" i="1" a="1"/>
  <c r="M174" i="1" s="1"/>
  <c r="J175" i="1" a="1"/>
  <c r="J175" i="1" s="1"/>
  <c r="L175" i="1" l="1"/>
  <c r="K175" i="1"/>
  <c r="M175" i="1" a="1"/>
  <c r="M175" i="1" s="1"/>
  <c r="J176" i="1" a="1"/>
  <c r="J176" i="1" s="1"/>
  <c r="L176" i="1" l="1"/>
  <c r="K176" i="1"/>
  <c r="M176" i="1" a="1"/>
  <c r="M176" i="1" s="1"/>
  <c r="J177" i="1" a="1"/>
  <c r="J177" i="1" s="1"/>
  <c r="L177" i="1" l="1"/>
  <c r="M177" i="1" a="1"/>
  <c r="M177" i="1" s="1"/>
  <c r="K177" i="1"/>
  <c r="J178" i="1" a="1"/>
  <c r="J178" i="1" s="1"/>
  <c r="L178" i="1" l="1"/>
  <c r="K178" i="1"/>
  <c r="M178" i="1" a="1"/>
  <c r="M178" i="1" s="1"/>
  <c r="J179" i="1" a="1"/>
  <c r="J179" i="1" s="1"/>
  <c r="L179" i="1" l="1"/>
  <c r="M179" i="1" a="1"/>
  <c r="M179" i="1" s="1"/>
  <c r="K179" i="1"/>
  <c r="J180" i="1" a="1"/>
  <c r="J180" i="1" s="1"/>
  <c r="L180" i="1" l="1"/>
  <c r="K180" i="1"/>
  <c r="M180" i="1" a="1"/>
  <c r="M180" i="1" s="1"/>
  <c r="J181" i="1" a="1"/>
  <c r="J181" i="1" s="1"/>
  <c r="L181" i="1" l="1"/>
  <c r="M181" i="1" a="1"/>
  <c r="M181" i="1" s="1"/>
  <c r="K181" i="1"/>
  <c r="J182" i="1" a="1"/>
  <c r="J182" i="1" s="1"/>
  <c r="L182" i="1" l="1"/>
  <c r="K182" i="1"/>
  <c r="M182" i="1" a="1"/>
  <c r="M182" i="1" s="1"/>
  <c r="J183" i="1" a="1"/>
  <c r="J183" i="1" s="1"/>
  <c r="L183" i="1" l="1"/>
  <c r="K183" i="1"/>
  <c r="M183" i="1" a="1"/>
  <c r="M183" i="1" s="1"/>
  <c r="J184" i="1" a="1"/>
  <c r="J184" i="1" s="1"/>
  <c r="L184" i="1" l="1"/>
  <c r="K184" i="1"/>
  <c r="M184" i="1" a="1"/>
  <c r="M184" i="1" s="1"/>
  <c r="J185" i="1" a="1"/>
  <c r="J185" i="1" s="1"/>
  <c r="L185" i="1" l="1"/>
  <c r="K185" i="1"/>
  <c r="M185" i="1" a="1"/>
  <c r="M185" i="1" s="1"/>
  <c r="J186" i="1" a="1"/>
  <c r="J186" i="1" s="1"/>
  <c r="L186" i="1" l="1"/>
  <c r="M186" i="1" a="1"/>
  <c r="M186" i="1" s="1"/>
  <c r="K186" i="1"/>
  <c r="J187" i="1" a="1"/>
  <c r="J187" i="1" s="1"/>
  <c r="L187" i="1" l="1"/>
  <c r="K187" i="1"/>
  <c r="M187" i="1" a="1"/>
  <c r="M187" i="1" s="1"/>
  <c r="J188" i="1" a="1"/>
  <c r="J188" i="1" s="1"/>
  <c r="L188" i="1" l="1"/>
  <c r="K188" i="1"/>
  <c r="M188" i="1" a="1"/>
  <c r="M188" i="1" s="1"/>
  <c r="J189" i="1" a="1"/>
  <c r="J189" i="1" s="1"/>
  <c r="L189" i="1" l="1"/>
  <c r="K189" i="1"/>
  <c r="M189" i="1" a="1"/>
  <c r="M189" i="1" s="1"/>
  <c r="J190" i="1" a="1"/>
  <c r="J190" i="1" s="1"/>
  <c r="L190" i="1" l="1"/>
  <c r="K190" i="1"/>
  <c r="M190" i="1" a="1"/>
  <c r="M190" i="1" s="1"/>
  <c r="J191" i="1" a="1"/>
  <c r="J191" i="1" s="1"/>
  <c r="L191" i="1" l="1"/>
  <c r="M191" i="1" a="1"/>
  <c r="M191" i="1" s="1"/>
  <c r="K191" i="1"/>
  <c r="J192" i="1" a="1"/>
  <c r="J192" i="1" s="1"/>
  <c r="L192" i="1" l="1"/>
  <c r="K192" i="1"/>
  <c r="M192" i="1" a="1"/>
  <c r="M192" i="1" s="1"/>
  <c r="J193" i="1" a="1"/>
  <c r="J193" i="1" s="1"/>
  <c r="L193" i="1" l="1"/>
  <c r="K193" i="1"/>
  <c r="M193" i="1" a="1"/>
  <c r="M193" i="1" s="1"/>
  <c r="J194" i="1" a="1"/>
  <c r="J194" i="1" s="1"/>
  <c r="L194" i="1" l="1"/>
  <c r="K194" i="1"/>
  <c r="M194" i="1" a="1"/>
  <c r="M194" i="1" s="1"/>
  <c r="J195" i="1" a="1"/>
  <c r="J195" i="1" s="1"/>
  <c r="L195" i="1" l="1"/>
  <c r="K195" i="1"/>
  <c r="M195" i="1" a="1"/>
  <c r="M195" i="1" s="1"/>
  <c r="J196" i="1" a="1"/>
  <c r="J196" i="1" s="1"/>
  <c r="L196" i="1" l="1"/>
  <c r="K196" i="1"/>
  <c r="M196" i="1" a="1"/>
  <c r="M196" i="1" s="1"/>
  <c r="J197" i="1" a="1"/>
  <c r="J197" i="1" s="1"/>
  <c r="L197" i="1" l="1"/>
  <c r="M197" i="1" a="1"/>
  <c r="M197" i="1" s="1"/>
  <c r="K197" i="1"/>
  <c r="J198" i="1" a="1"/>
  <c r="J198" i="1" s="1"/>
  <c r="L198" i="1" l="1"/>
  <c r="K198" i="1"/>
  <c r="M198" i="1" a="1"/>
  <c r="M198" i="1" s="1"/>
  <c r="J199" i="1" a="1"/>
  <c r="J199" i="1" s="1"/>
  <c r="L199" i="1" l="1"/>
  <c r="K199" i="1"/>
  <c r="M199" i="1" a="1"/>
  <c r="M199" i="1" s="1"/>
  <c r="J200" i="1" a="1"/>
  <c r="J200" i="1" s="1"/>
  <c r="L200" i="1" l="1"/>
  <c r="M200" i="1" a="1"/>
  <c r="M200" i="1" s="1"/>
  <c r="K200" i="1"/>
  <c r="J201" i="1" a="1"/>
  <c r="J201" i="1" s="1"/>
  <c r="L201" i="1" l="1"/>
  <c r="K201" i="1"/>
  <c r="M201" i="1" a="1"/>
  <c r="M201" i="1" s="1"/>
  <c r="J202" i="1" a="1"/>
  <c r="J202" i="1" s="1"/>
  <c r="L202" i="1" l="1"/>
  <c r="K202" i="1"/>
  <c r="M202" i="1" a="1"/>
  <c r="M202" i="1" s="1"/>
  <c r="J203" i="1" a="1"/>
  <c r="J203" i="1" s="1"/>
  <c r="L203" i="1" l="1"/>
  <c r="K203" i="1"/>
  <c r="M203" i="1" a="1"/>
  <c r="M203" i="1" s="1"/>
  <c r="J204" i="1" a="1"/>
  <c r="J204" i="1" s="1"/>
  <c r="L204" i="1" l="1"/>
  <c r="K204" i="1"/>
  <c r="M204" i="1" a="1"/>
  <c r="M204" i="1" s="1"/>
  <c r="J205" i="1" a="1"/>
  <c r="J205" i="1" s="1"/>
  <c r="L205" i="1" l="1"/>
  <c r="K205" i="1"/>
  <c r="M205" i="1" a="1"/>
  <c r="M205" i="1" s="1"/>
  <c r="J206" i="1" a="1"/>
  <c r="J206" i="1" s="1"/>
  <c r="L206" i="1" l="1"/>
  <c r="K206" i="1"/>
  <c r="M206" i="1" a="1"/>
  <c r="M206" i="1" s="1"/>
  <c r="J207" i="1" a="1"/>
  <c r="J207" i="1" s="1"/>
  <c r="L207" i="1" l="1"/>
  <c r="K207" i="1"/>
  <c r="M207" i="1" a="1"/>
  <c r="M207" i="1" s="1"/>
  <c r="J208" i="1" a="1"/>
  <c r="J208" i="1" s="1"/>
  <c r="L208" i="1" l="1"/>
  <c r="K208" i="1"/>
  <c r="M208" i="1" a="1"/>
  <c r="M208" i="1" s="1"/>
  <c r="J209" i="1" a="1"/>
  <c r="J209" i="1" s="1"/>
  <c r="L209" i="1" l="1"/>
  <c r="K209" i="1"/>
  <c r="M209" i="1" a="1"/>
  <c r="M209" i="1" s="1"/>
  <c r="J210" i="1" a="1"/>
  <c r="J210" i="1" s="1"/>
  <c r="L210" i="1" l="1"/>
  <c r="K210" i="1"/>
  <c r="M210" i="1" a="1"/>
  <c r="M210" i="1" s="1"/>
  <c r="J211" i="1" a="1"/>
  <c r="J211" i="1" s="1"/>
  <c r="L211" i="1" l="1"/>
  <c r="K211" i="1"/>
  <c r="M211" i="1" a="1"/>
  <c r="M211" i="1" s="1"/>
  <c r="J212" i="1" a="1"/>
  <c r="J212" i="1" s="1"/>
  <c r="L212" i="1" l="1"/>
  <c r="M212" i="1" a="1"/>
  <c r="M212" i="1" s="1"/>
  <c r="K212" i="1"/>
  <c r="J213" i="1" a="1"/>
  <c r="J213" i="1" s="1"/>
  <c r="L213" i="1" l="1"/>
  <c r="M213" i="1" a="1"/>
  <c r="M213" i="1" s="1"/>
  <c r="K213" i="1"/>
  <c r="J214" i="1" a="1"/>
  <c r="J214" i="1" s="1"/>
  <c r="L214" i="1" l="1"/>
  <c r="K214" i="1"/>
  <c r="M214" i="1" a="1"/>
  <c r="M214" i="1" s="1"/>
  <c r="J215" i="1" a="1"/>
  <c r="J215" i="1" s="1"/>
  <c r="L215" i="1" l="1"/>
  <c r="K215" i="1"/>
  <c r="M215" i="1" a="1"/>
  <c r="M215" i="1" s="1"/>
  <c r="J216" i="1" a="1"/>
  <c r="J216" i="1" s="1"/>
  <c r="L216" i="1" l="1"/>
  <c r="M216" i="1" a="1"/>
  <c r="M216" i="1" s="1"/>
  <c r="K216" i="1"/>
  <c r="J217" i="1" a="1"/>
  <c r="J217" i="1" s="1"/>
  <c r="L217" i="1" l="1"/>
  <c r="M217" i="1" a="1"/>
  <c r="M217" i="1" s="1"/>
  <c r="K217" i="1"/>
  <c r="J218" i="1" a="1"/>
  <c r="J218" i="1" s="1"/>
  <c r="L218" i="1" l="1"/>
  <c r="K218" i="1"/>
  <c r="M218" i="1" a="1"/>
  <c r="M218" i="1" s="1"/>
  <c r="J219" i="1" a="1"/>
  <c r="J219" i="1" s="1"/>
  <c r="L219" i="1" l="1"/>
  <c r="K219" i="1"/>
  <c r="M219" i="1" a="1"/>
  <c r="M219" i="1" s="1"/>
  <c r="J220" i="1" a="1"/>
  <c r="J220" i="1" s="1"/>
  <c r="L220" i="1" l="1"/>
  <c r="K220" i="1"/>
  <c r="M220" i="1" a="1"/>
  <c r="M220" i="1" s="1"/>
  <c r="J221" i="1" a="1"/>
  <c r="J221" i="1" s="1"/>
  <c r="L221" i="1" l="1"/>
  <c r="K221" i="1"/>
  <c r="M221" i="1" a="1"/>
  <c r="M221" i="1" s="1"/>
  <c r="J222" i="1" a="1"/>
  <c r="J222" i="1" s="1"/>
  <c r="L222" i="1" l="1"/>
  <c r="K222" i="1"/>
  <c r="M222" i="1" a="1"/>
  <c r="M222" i="1" s="1"/>
  <c r="J223" i="1" a="1"/>
  <c r="J223" i="1" s="1"/>
  <c r="L223" i="1" l="1"/>
  <c r="M223" i="1" a="1"/>
  <c r="M223" i="1" s="1"/>
  <c r="K223" i="1"/>
  <c r="J224" i="1" a="1"/>
  <c r="J224" i="1" s="1"/>
  <c r="L224" i="1" l="1"/>
  <c r="K224" i="1"/>
  <c r="M224" i="1" a="1"/>
  <c r="M224" i="1" s="1"/>
  <c r="J225" i="1" a="1"/>
  <c r="J225" i="1" s="1"/>
  <c r="L225" i="1" l="1"/>
  <c r="K225" i="1"/>
  <c r="M225" i="1" a="1"/>
  <c r="M225" i="1" s="1"/>
  <c r="J226" i="1" a="1"/>
  <c r="J226" i="1" s="1"/>
  <c r="L226" i="1" l="1"/>
  <c r="M226" i="1" a="1"/>
  <c r="M226" i="1" s="1"/>
  <c r="K226" i="1"/>
  <c r="J227" i="1" a="1"/>
  <c r="J227" i="1" s="1"/>
  <c r="L227" i="1" l="1"/>
  <c r="K227" i="1"/>
  <c r="M227" i="1" a="1"/>
  <c r="M227" i="1" s="1"/>
  <c r="J228" i="1" a="1"/>
  <c r="J228" i="1" s="1"/>
  <c r="L228" i="1" l="1"/>
  <c r="K228" i="1"/>
  <c r="M228" i="1" a="1"/>
  <c r="M228" i="1" s="1"/>
  <c r="J229" i="1" a="1"/>
  <c r="J229" i="1" s="1"/>
  <c r="L229" i="1" l="1"/>
  <c r="K229" i="1"/>
  <c r="M229" i="1" a="1"/>
  <c r="M229" i="1" s="1"/>
  <c r="J230" i="1" a="1"/>
  <c r="J230" i="1" s="1"/>
  <c r="L230" i="1" l="1"/>
  <c r="K230" i="1"/>
  <c r="M230" i="1" a="1"/>
  <c r="M230" i="1" s="1"/>
  <c r="J231" i="1" a="1"/>
  <c r="J231" i="1" s="1"/>
  <c r="L231" i="1" l="1"/>
  <c r="M231" i="1" a="1"/>
  <c r="M231" i="1" s="1"/>
  <c r="K231" i="1"/>
  <c r="J232" i="1" a="1"/>
  <c r="J232" i="1" s="1"/>
  <c r="L232" i="1" l="1"/>
  <c r="M232" i="1" a="1"/>
  <c r="M232" i="1" s="1"/>
  <c r="K232" i="1"/>
  <c r="J233" i="1" a="1"/>
  <c r="J233" i="1" s="1"/>
  <c r="L233" i="1" l="1"/>
  <c r="K233" i="1"/>
  <c r="M233" i="1" a="1"/>
  <c r="M233" i="1" s="1"/>
  <c r="J234" i="1" a="1"/>
  <c r="J234" i="1" s="1"/>
  <c r="L234" i="1" l="1"/>
  <c r="M234" i="1" a="1"/>
  <c r="M234" i="1" s="1"/>
  <c r="K234" i="1"/>
  <c r="J235" i="1" a="1"/>
  <c r="J235" i="1" s="1"/>
  <c r="L235" i="1" l="1"/>
  <c r="M235" i="1" a="1"/>
  <c r="M235" i="1" s="1"/>
  <c r="K235" i="1"/>
  <c r="J236" i="1" a="1"/>
  <c r="J236" i="1" s="1"/>
  <c r="L236" i="1" l="1"/>
  <c r="K236" i="1"/>
  <c r="M236" i="1" a="1"/>
  <c r="M236" i="1" s="1"/>
  <c r="J237" i="1" a="1"/>
  <c r="J237" i="1" s="1"/>
  <c r="L237" i="1" l="1"/>
  <c r="K237" i="1"/>
  <c r="M237" i="1" a="1"/>
  <c r="M237" i="1" s="1"/>
  <c r="J238" i="1" a="1"/>
  <c r="J238" i="1" s="1"/>
  <c r="L238" i="1" l="1"/>
  <c r="K238" i="1"/>
  <c r="M238" i="1" a="1"/>
  <c r="M238" i="1" s="1"/>
  <c r="J239" i="1" a="1"/>
  <c r="J239" i="1" s="1"/>
  <c r="L239" i="1" l="1"/>
  <c r="K239" i="1"/>
  <c r="M239" i="1" a="1"/>
  <c r="M239" i="1" s="1"/>
  <c r="J240" i="1" a="1"/>
  <c r="J240" i="1" s="1"/>
  <c r="L240" i="1" l="1"/>
  <c r="M240" i="1" a="1"/>
  <c r="M240" i="1" s="1"/>
  <c r="K240" i="1"/>
  <c r="J241" i="1" a="1"/>
  <c r="J241" i="1" s="1"/>
  <c r="L241" i="1" l="1"/>
  <c r="M241" i="1" a="1"/>
  <c r="M241" i="1" s="1"/>
  <c r="K241" i="1"/>
  <c r="J242" i="1" a="1"/>
  <c r="J242" i="1" s="1"/>
  <c r="L242" i="1" l="1"/>
  <c r="K242" i="1"/>
  <c r="M242" i="1" a="1"/>
  <c r="M242" i="1" s="1"/>
  <c r="J243" i="1" a="1"/>
  <c r="J243" i="1" s="1"/>
  <c r="L243" i="1" l="1"/>
  <c r="K243" i="1"/>
  <c r="M243" i="1" a="1"/>
  <c r="M243" i="1" s="1"/>
  <c r="J244" i="1" a="1"/>
  <c r="J244" i="1" s="1"/>
  <c r="L244" i="1" l="1"/>
  <c r="M244" i="1" a="1"/>
  <c r="M244" i="1" s="1"/>
  <c r="K244" i="1"/>
  <c r="J245" i="1" a="1"/>
  <c r="J245" i="1" s="1"/>
  <c r="M245" i="1" l="1" a="1"/>
  <c r="M245" i="1" s="1"/>
  <c r="L245" i="1"/>
  <c r="K245" i="1"/>
  <c r="J246" i="1" a="1"/>
  <c r="J246" i="1" s="1"/>
  <c r="K246" i="1" l="1"/>
  <c r="L246" i="1"/>
  <c r="M246" i="1" a="1"/>
  <c r="M246" i="1" s="1"/>
  <c r="J247" i="1" a="1"/>
  <c r="J247" i="1" s="1"/>
  <c r="L247" i="1" l="1"/>
  <c r="K247" i="1"/>
  <c r="M247" i="1" a="1"/>
  <c r="M247" i="1" s="1"/>
  <c r="J248" i="1" a="1"/>
  <c r="J248" i="1" s="1"/>
  <c r="K248" i="1" l="1"/>
  <c r="M248" i="1" a="1"/>
  <c r="M248" i="1" s="1"/>
  <c r="L248" i="1"/>
  <c r="J249" i="1" a="1"/>
  <c r="J249" i="1" s="1"/>
  <c r="L249" i="1" l="1"/>
  <c r="M249" i="1" a="1"/>
  <c r="M249" i="1" s="1"/>
  <c r="K249" i="1"/>
  <c r="J250" i="1" a="1"/>
  <c r="J250" i="1" s="1"/>
  <c r="L250" i="1" l="1"/>
  <c r="M250" i="1" a="1"/>
  <c r="M250" i="1" s="1"/>
  <c r="K250" i="1"/>
  <c r="J251" i="1" a="1"/>
  <c r="J251" i="1" s="1"/>
  <c r="L251" i="1" l="1"/>
  <c r="K251" i="1"/>
  <c r="M251" i="1" a="1"/>
  <c r="M251" i="1" s="1"/>
  <c r="J252" i="1" a="1"/>
  <c r="J252" i="1" s="1"/>
  <c r="L252" i="1" l="1"/>
  <c r="M252" i="1" a="1"/>
  <c r="M252" i="1" s="1"/>
  <c r="K252" i="1"/>
  <c r="J253" i="1" a="1"/>
  <c r="J253" i="1" s="1"/>
  <c r="L253" i="1" l="1"/>
  <c r="M253" i="1" a="1"/>
  <c r="M253" i="1" s="1"/>
  <c r="K253" i="1"/>
  <c r="J254" i="1" a="1"/>
  <c r="J254" i="1" s="1"/>
  <c r="L254" i="1" l="1"/>
  <c r="K254" i="1"/>
  <c r="M254" i="1" a="1"/>
  <c r="M254" i="1" s="1"/>
  <c r="J255" i="1" a="1"/>
  <c r="J255" i="1" s="1"/>
  <c r="L255" i="1" l="1"/>
  <c r="K255" i="1"/>
  <c r="M255" i="1" a="1"/>
  <c r="M255" i="1" s="1"/>
</calcChain>
</file>

<file path=xl/sharedStrings.xml><?xml version="1.0" encoding="utf-8"?>
<sst xmlns="http://schemas.openxmlformats.org/spreadsheetml/2006/main" count="73" uniqueCount="69">
  <si>
    <t>Beschreibung Finanzierungsrechner</t>
  </si>
  <si>
    <t>Stand Januar 2025</t>
  </si>
  <si>
    <t xml:space="preserve">Diese Excel-Datei soll Sie dabei unterstützen, sich einen ersten Überblick über Ihre  Zins- und Tilgungsbelastungen zu verschaffen. Sie können berechnen, wie Ihre monatlichen Belastungen je nach gewählter Finanzierung aussehen. </t>
  </si>
  <si>
    <t>Anleitung:</t>
  </si>
  <si>
    <t xml:space="preserve">Befüllen Sie das Tabellenblatt "Budgetrechner" mit Ihren Werten um einen Überblick zu erhalten, wie hoch Ihre Finanzierung sein kann. Spielen Sie mit unterschiedlichen Werten bei den Eigenmitteln, dem Sicherheitspuffer und der Laufzeit. Das sind typische Stellschrauben bei den Konditionen Ihrer Baufinanzierung. </t>
  </si>
  <si>
    <t xml:space="preserve">Befüllen Sie das Tabellenblatt "Finanzierungsrechner" mit Ihren Werten und tragen Sie unten einen möglichen Zahlungsplan ein. So können Sie abschätzen,was bei Ihrer Wunschimmobilie finanziell auf Sie zukommen wird. </t>
  </si>
  <si>
    <t>Bei der Eingabe der Zinsen geben Sie bitte den Kreditzins an und nicht den effektiven Jahreszins.</t>
  </si>
  <si>
    <r>
      <rPr>
        <b/>
        <sz val="14"/>
        <color theme="0"/>
        <rFont val="Lucida Sans"/>
        <family val="2"/>
        <scheme val="minor"/>
      </rPr>
      <t>Einschränkungen und Haftungsausschluss</t>
    </r>
    <r>
      <rPr>
        <b/>
        <sz val="14"/>
        <color theme="1"/>
        <rFont val="Lucida Sans"/>
        <family val="2"/>
        <scheme val="minor"/>
      </rPr>
      <t>:</t>
    </r>
  </si>
  <si>
    <t xml:space="preserve">Diese Excel-Tabelle soll Ihnen eine grobe Orientierung beim Thema Baufinanzierung geben. Sie ersetzt kein Beratungsgespräch. Wir übernehmen ausdrücklich keine Gewähr für die Richtigkeit der Ergebnisse, die durch die Berechnung mit dieser Excel-Datei entstehen. Alle Ergebnisse dürfen lediglich als ungefährer Schätzwert verstanden werden. Aufgrund der allgemeinen Komplexität, Rundungs- und Berechnungsfehlern ist es nicht möglich, einen exakten Betrag zu nennen. Bitte prüfen Sie in Ihrem eigenen Interesse auf einem zweiten Weg, ob die Berechnungen korrekt sind. Wir übernehmen keine Haftung für Schäden oder wirtschaftliche Nachteile jeder Art, die durch die Nutzung dieses Tools entstehen. </t>
  </si>
  <si>
    <t xml:space="preserve">Budgetrechner: Wie viel Haus kann ich mir leisten? </t>
  </si>
  <si>
    <t>Persönliche Daten und Budget</t>
  </si>
  <si>
    <t>Kategorie</t>
  </si>
  <si>
    <t>Betrag</t>
  </si>
  <si>
    <t>Hinweis</t>
  </si>
  <si>
    <t>Monatliches Nettoeinkommen</t>
  </si>
  <si>
    <t>Pro Haushalt nach Abzügen</t>
  </si>
  <si>
    <t>Monatliche Fixkosten abzgl. Miete</t>
  </si>
  <si>
    <t>Essen, Mobilität, Freizeit, Versicherungen, etc.</t>
  </si>
  <si>
    <t>Geplante Eigenmittel</t>
  </si>
  <si>
    <t>Ersparnisse für die Finanzierung</t>
  </si>
  <si>
    <t>Wunschlaufzeit (Jahre)</t>
  </si>
  <si>
    <t>Typisch: 20-30 Jahre</t>
  </si>
  <si>
    <t>Zinssatz (%)</t>
  </si>
  <si>
    <t>Schätzung oder Angebot Ihrer Bank</t>
  </si>
  <si>
    <t>Monatlicher Sicherheitspuffer (%)</t>
  </si>
  <si>
    <t>Reserve für unvorhergesehene Kosten</t>
  </si>
  <si>
    <t>Berechnungen</t>
  </si>
  <si>
    <t>Verfügbares Budget pro Monat</t>
  </si>
  <si>
    <t>Nettoeinkommen - Fixkosten</t>
  </si>
  <si>
    <t>Maximale monatliche Rate</t>
  </si>
  <si>
    <t>Verfügbares Budget - Sicherheitspuffer</t>
  </si>
  <si>
    <t>Gesamtkosten der Immobilie</t>
  </si>
  <si>
    <t xml:space="preserve"> </t>
  </si>
  <si>
    <t>Immobilienfinanzierungsrechner</t>
  </si>
  <si>
    <t>Details zur Finanzierung</t>
  </si>
  <si>
    <t>Finanzierungssumme</t>
  </si>
  <si>
    <t>Zeilenbeschriftungen</t>
  </si>
  <si>
    <t xml:space="preserve">Kapitalauszahlung </t>
  </si>
  <si>
    <t xml:space="preserve">Geleistete Zinszahlungen </t>
  </si>
  <si>
    <t xml:space="preserve">Kreditsaldo </t>
  </si>
  <si>
    <t>Jährliche Verzinsung</t>
  </si>
  <si>
    <t>Darlehenslaufzeit</t>
  </si>
  <si>
    <t>Startdatum Tilgung</t>
  </si>
  <si>
    <t>Zinsbindung in Jahren</t>
  </si>
  <si>
    <t>10 Jahre</t>
  </si>
  <si>
    <t>Übersicht zur Finanzierung</t>
  </si>
  <si>
    <t>Monatliche Zahlung</t>
  </si>
  <si>
    <t>Anzahl der Zahlungen</t>
  </si>
  <si>
    <t>Zinsen gesamt</t>
  </si>
  <si>
    <t>Gesamtkosten des Darlehens</t>
  </si>
  <si>
    <t>Zhlg-Nr.</t>
  </si>
  <si>
    <t>Zahlungstermin</t>
  </si>
  <si>
    <t>Anfangssaldo</t>
  </si>
  <si>
    <t>Monatliche Rate</t>
  </si>
  <si>
    <t>Kapital</t>
  </si>
  <si>
    <t>Zinsanteil</t>
  </si>
  <si>
    <t>Ende 
Saldo</t>
  </si>
  <si>
    <t>Jahr</t>
  </si>
  <si>
    <t>Kapitalauszahlung</t>
  </si>
  <si>
    <t>Geleistete Zinszahlungen</t>
  </si>
  <si>
    <t>Kreditsaldo</t>
  </si>
  <si>
    <t>2</t>
  </si>
  <si>
    <t>Ihre anfängliche jährliche Tilgungsrate</t>
  </si>
  <si>
    <t>Tilgung (%)</t>
  </si>
  <si>
    <t>So viel Kredit können Sie sich leisten</t>
  </si>
  <si>
    <t>Gesamtkreditbetrag</t>
  </si>
  <si>
    <t>So viel Immobilie können Sie sich leisten</t>
  </si>
  <si>
    <t>29</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</si>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</sst>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quot;_-;\-* #,##0\ &quot;€&quot;_-;_-* &quot;-&quot;\ &quot;€&quot;_-;_-@_-"/>
    <numFmt numFmtId="164" formatCode="_(* #,##0_);_(* \(#,##0\);_(* &quot;-&quot;_);_(@_)"/>
    <numFmt numFmtId="165" formatCode="&quot;$&quot;#,##0.00"/>
    <numFmt numFmtId="166" formatCode="#,##0.00\ &quot;€&quot;"/>
  </numFmts>
  <fonts count="45">
    <font>
      <sz val="11"/>
      <color theme="1" tint="0.24994659260841701"/>
      <name val="Lucida Sans"/>
      <family val="2"/>
      <scheme val="minor"/>
    </font>
    <font>
      <sz val="11"/>
      <color theme="1"/>
      <name val="Lucida Sans"/>
      <family val="2"/>
      <scheme val="minor"/>
    </font>
    <font>
      <sz val="11"/>
      <color theme="1"/>
      <name val="Lucida Sans"/>
      <family val="2"/>
      <charset val="134"/>
      <scheme val="minor"/>
    </font>
    <font>
      <sz val="10"/>
      <name val="Tahoma"/>
      <family val="2"/>
    </font>
    <font>
      <b/>
      <sz val="16"/>
      <color theme="1" tint="0.24994659260841701"/>
      <name val="Rockwell"/>
      <family val="2"/>
      <scheme val="major"/>
    </font>
    <font>
      <b/>
      <sz val="11"/>
      <color theme="3"/>
      <name val="Rockwell"/>
      <family val="2"/>
      <scheme val="major"/>
    </font>
    <font>
      <b/>
      <sz val="11"/>
      <color theme="1" tint="0.24994659260841701"/>
      <name val="Rockwell"/>
      <family val="2"/>
      <scheme val="major"/>
    </font>
    <font>
      <i/>
      <sz val="11"/>
      <color theme="1" tint="0.34998626667073579"/>
      <name val="Lucida Sans"/>
      <family val="2"/>
      <scheme val="minor"/>
    </font>
    <font>
      <sz val="11"/>
      <color theme="1" tint="0.24994659260841701"/>
      <name val="Lucida Sans"/>
      <family val="2"/>
      <scheme val="minor"/>
    </font>
    <font>
      <sz val="11"/>
      <name val="Arial"/>
      <family val="2"/>
    </font>
    <font>
      <b/>
      <sz val="16"/>
      <color theme="5" tint="-0.499984740745262"/>
      <name val="Rockwell"/>
      <family val="2"/>
      <scheme val="major"/>
    </font>
    <font>
      <sz val="9"/>
      <name val="Lucida Sans"/>
      <family val="2"/>
      <scheme val="minor"/>
    </font>
    <font>
      <sz val="11"/>
      <color theme="0"/>
      <name val="Rockwell"/>
      <family val="1"/>
      <scheme val="major"/>
    </font>
    <font>
      <sz val="8"/>
      <color theme="1" tint="0.24994659260841701"/>
      <name val="Lucida Sans"/>
      <family val="2"/>
      <scheme val="minor"/>
    </font>
    <font>
      <sz val="11"/>
      <color rgb="FF006100"/>
      <name val="Lucida Sans"/>
      <family val="2"/>
      <charset val="134"/>
      <scheme val="minor"/>
    </font>
    <font>
      <sz val="11"/>
      <color rgb="FF9C0006"/>
      <name val="Lucida Sans"/>
      <family val="2"/>
      <charset val="134"/>
      <scheme val="minor"/>
    </font>
    <font>
      <sz val="11"/>
      <color rgb="FF9C5700"/>
      <name val="Lucida Sans"/>
      <family val="2"/>
      <charset val="134"/>
      <scheme val="minor"/>
    </font>
    <font>
      <b/>
      <sz val="11"/>
      <color rgb="FF3F3F3F"/>
      <name val="Lucida Sans"/>
      <family val="2"/>
      <charset val="134"/>
      <scheme val="minor"/>
    </font>
    <font>
      <b/>
      <sz val="11"/>
      <color rgb="FFFA7D00"/>
      <name val="Lucida Sans"/>
      <family val="2"/>
      <charset val="134"/>
      <scheme val="minor"/>
    </font>
    <font>
      <sz val="11"/>
      <color rgb="FFFA7D00"/>
      <name val="Lucida Sans"/>
      <family val="2"/>
      <charset val="134"/>
      <scheme val="minor"/>
    </font>
    <font>
      <b/>
      <sz val="11"/>
      <color theme="0"/>
      <name val="Lucida Sans"/>
      <family val="2"/>
      <charset val="134"/>
      <scheme val="minor"/>
    </font>
    <font>
      <sz val="11"/>
      <color rgb="FFFF0000"/>
      <name val="Lucida Sans"/>
      <family val="2"/>
      <charset val="134"/>
      <scheme val="minor"/>
    </font>
    <font>
      <b/>
      <sz val="11"/>
      <color theme="1"/>
      <name val="Lucida Sans"/>
      <family val="2"/>
      <charset val="134"/>
      <scheme val="minor"/>
    </font>
    <font>
      <sz val="11"/>
      <color theme="0"/>
      <name val="Lucida Sans"/>
      <family val="2"/>
      <charset val="134"/>
      <scheme val="minor"/>
    </font>
    <font>
      <sz val="11"/>
      <color theme="0"/>
      <name val="Calibri"/>
      <family val="2"/>
    </font>
    <font>
      <sz val="10"/>
      <color theme="1" tint="0.249977111117893"/>
      <name val="Calibri"/>
      <family val="2"/>
    </font>
    <font>
      <sz val="10"/>
      <name val="Calibri"/>
      <family val="2"/>
    </font>
    <font>
      <sz val="11"/>
      <name val="Calibri"/>
      <family val="2"/>
    </font>
    <font>
      <b/>
      <sz val="11"/>
      <color theme="0"/>
      <name val="Calibri"/>
      <family val="2"/>
    </font>
    <font>
      <sz val="10"/>
      <color rgb="FF002D67"/>
      <name val="Tahoma"/>
      <family val="2"/>
    </font>
    <font>
      <b/>
      <sz val="24"/>
      <color theme="0"/>
      <name val="Calibri"/>
      <family val="2"/>
    </font>
    <font>
      <b/>
      <sz val="24"/>
      <name val="Calibri"/>
      <family val="2"/>
    </font>
    <font>
      <b/>
      <sz val="14"/>
      <color theme="1"/>
      <name val="Lucida Sans"/>
      <family val="2"/>
      <scheme val="minor"/>
    </font>
    <font>
      <b/>
      <sz val="20"/>
      <color theme="1"/>
      <name val="Lucida Sans"/>
      <family val="2"/>
      <scheme val="minor"/>
    </font>
    <font>
      <b/>
      <sz val="24"/>
      <color theme="1"/>
      <name val="Lucida Sans"/>
      <family val="2"/>
      <scheme val="minor"/>
    </font>
    <font>
      <i/>
      <sz val="11"/>
      <color theme="0"/>
      <name val="Lucida Sans"/>
      <family val="2"/>
      <scheme val="minor"/>
    </font>
    <font>
      <sz val="14"/>
      <color theme="1"/>
      <name val="Lucida Sans"/>
      <family val="2"/>
      <scheme val="minor"/>
    </font>
    <font>
      <b/>
      <i/>
      <sz val="12"/>
      <color theme="1"/>
      <name val="Lucida Sans"/>
      <family val="2"/>
      <scheme val="minor"/>
    </font>
    <font>
      <b/>
      <sz val="14"/>
      <color theme="0"/>
      <name val="Lucida Sans"/>
      <family val="2"/>
      <scheme val="minor"/>
    </font>
    <font>
      <sz val="14"/>
      <color theme="1"/>
      <name val="Calibri"/>
      <family val="2"/>
    </font>
    <font>
      <sz val="8"/>
      <name val="Lucida Sans"/>
      <family val="2"/>
      <scheme val="minor"/>
    </font>
    <font>
      <sz val="10"/>
      <color theme="1" tint="0.24994659260841701"/>
      <name val="Calibri"/>
      <family val="2"/>
    </font>
    <font>
      <b/>
      <sz val="10"/>
      <color theme="1" tint="0.24994659260841701"/>
      <name val="Calibri"/>
      <family val="2"/>
    </font>
    <font>
      <sz val="11"/>
      <color theme="1" tint="0.24994659260841701"/>
      <name val="Calibri"/>
      <family val="2"/>
    </font>
    <font>
      <b/>
      <sz val="10"/>
      <color rgb="FFFF6600"/>
      <name val="Calibri"/>
      <family val="2"/>
    </font>
  </fonts>
  <fills count="43">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theme="4" tint="0.79992065187536243"/>
      </patternFill>
    </fill>
    <fill>
      <patternFill patternType="solid">
        <fgColor rgb="FF0066B3"/>
        <bgColor indexed="64"/>
      </patternFill>
    </fill>
    <fill>
      <patternFill patternType="solid">
        <fgColor rgb="FF002D67"/>
        <bgColor indexed="64"/>
      </patternFill>
    </fill>
    <fill>
      <patternFill patternType="solid">
        <fgColor rgb="FFFF6600"/>
        <bgColor indexed="64"/>
      </patternFill>
    </fill>
    <fill>
      <patternFill patternType="solid">
        <fgColor rgb="FFA7D9FF"/>
        <bgColor indexed="64"/>
      </patternFill>
    </fill>
    <fill>
      <patternFill patternType="solid">
        <fgColor rgb="FFF2F2F2"/>
        <bgColor indexed="64"/>
      </patternFill>
    </fill>
    <fill>
      <patternFill patternType="solid">
        <fgColor rgb="FFA3D8FF"/>
        <bgColor indexed="64"/>
      </patternFill>
    </fill>
    <fill>
      <patternFill patternType="solid">
        <fgColor rgb="FFDDDDDD"/>
        <bgColor indexed="64"/>
      </patternFill>
    </fill>
  </fills>
  <borders count="19">
    <border>
      <left/>
      <right/>
      <top/>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bottom style="thick">
        <color theme="4" tint="-0.499984740745262"/>
      </bottom>
      <diagonal/>
    </border>
    <border>
      <left/>
      <right/>
      <top style="thin">
        <color theme="4" tint="-0.499984740745262"/>
      </top>
      <bottom style="thin">
        <color theme="4" tint="-0.499984740745262"/>
      </bottom>
      <diagonal/>
    </border>
    <border>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right/>
      <top/>
      <bottom style="thin">
        <color theme="0"/>
      </bottom>
      <diagonal/>
    </border>
  </borders>
  <cellStyleXfs count="49">
    <xf numFmtId="0" fontId="0" fillId="0" borderId="0">
      <alignment vertical="center"/>
    </xf>
    <xf numFmtId="166" fontId="9" fillId="0" borderId="0" applyFont="0" applyFill="0" applyBorder="0" applyProtection="0">
      <alignment horizontal="right"/>
    </xf>
    <xf numFmtId="0" fontId="6" fillId="0" borderId="1" applyNumberFormat="0" applyFill="0" applyProtection="0"/>
    <xf numFmtId="0" fontId="6" fillId="0" borderId="1" applyNumberFormat="0" applyFill="0" applyProtection="0">
      <alignment vertical="center"/>
    </xf>
    <xf numFmtId="0" fontId="5" fillId="0" borderId="4" applyNumberFormat="0" applyFill="0" applyProtection="0">
      <alignment vertical="center"/>
    </xf>
    <xf numFmtId="0" fontId="8" fillId="2" borderId="2" applyNumberFormat="0" applyProtection="0"/>
    <xf numFmtId="0" fontId="7" fillId="0" borderId="2" applyNumberFormat="0" applyProtection="0">
      <alignment vertical="center"/>
    </xf>
    <xf numFmtId="0" fontId="5" fillId="0" borderId="0" applyNumberFormat="0" applyFill="0" applyBorder="0" applyAlignment="0" applyProtection="0"/>
    <xf numFmtId="0" fontId="4" fillId="0" borderId="3" applyNumberFormat="0" applyFill="0" applyProtection="0">
      <alignment vertical="center"/>
    </xf>
    <xf numFmtId="14" fontId="8" fillId="0" borderId="0" applyFont="0" applyFill="0" applyBorder="0" applyAlignment="0">
      <alignment vertical="center"/>
    </xf>
    <xf numFmtId="3" fontId="8" fillId="0" borderId="0" applyFont="0" applyFill="0" applyBorder="0" applyAlignment="0" applyProtection="0"/>
    <xf numFmtId="10" fontId="8" fillId="0" borderId="0" applyFont="0" applyFill="0" applyBorder="0" applyAlignment="0" applyProtection="0"/>
    <xf numFmtId="164" fontId="8" fillId="0" borderId="0" applyFont="0" applyFill="0" applyBorder="0" applyAlignment="0" applyProtection="0"/>
    <xf numFmtId="42" fontId="8"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11" applyNumberFormat="0" applyAlignment="0" applyProtection="0"/>
    <xf numFmtId="0" fontId="18" fillId="8" borderId="12" applyNumberFormat="0" applyAlignment="0" applyProtection="0"/>
    <xf numFmtId="0" fontId="19" fillId="0" borderId="13" applyNumberFormat="0" applyFill="0" applyAlignment="0" applyProtection="0"/>
    <xf numFmtId="0" fontId="20" fillId="9" borderId="14" applyNumberFormat="0" applyAlignment="0" applyProtection="0"/>
    <xf numFmtId="0" fontId="21" fillId="0" borderId="0" applyNumberFormat="0" applyFill="0" applyBorder="0" applyAlignment="0" applyProtection="0"/>
    <xf numFmtId="0" fontId="8" fillId="10" borderId="15" applyNumberFormat="0" applyFont="0" applyAlignment="0" applyProtection="0"/>
    <xf numFmtId="0" fontId="22" fillId="0" borderId="16" applyNumberFormat="0" applyFill="0" applyAlignment="0" applyProtection="0"/>
    <xf numFmtId="0" fontId="2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cellStyleXfs>
  <cellXfs count="82">
    <xf numFmtId="0" fontId="0" fillId="0" borderId="0" xfId="0">
      <alignment vertical="center"/>
    </xf>
    <xf numFmtId="0" fontId="1" fillId="0" borderId="0" xfId="48"/>
    <xf numFmtId="0" fontId="1" fillId="0" borderId="0" xfId="48" applyAlignment="1">
      <alignment vertical="center"/>
    </xf>
    <xf numFmtId="0" fontId="36" fillId="0" borderId="0" xfId="48" applyFont="1" applyAlignment="1">
      <alignment horizontal="left" vertical="top" wrapText="1"/>
    </xf>
    <xf numFmtId="0" fontId="32" fillId="0" borderId="0" xfId="48" applyFont="1" applyAlignment="1">
      <alignment vertical="center"/>
    </xf>
    <xf numFmtId="0" fontId="1" fillId="37" borderId="0" xfId="48" applyFill="1" applyAlignment="1">
      <alignment vertical="center"/>
    </xf>
    <xf numFmtId="0" fontId="33" fillId="37" borderId="0" xfId="48" applyFont="1" applyFill="1" applyAlignment="1">
      <alignment horizontal="center" vertical="center"/>
    </xf>
    <xf numFmtId="0" fontId="34" fillId="37" borderId="0" xfId="48" applyFont="1" applyFill="1" applyAlignment="1">
      <alignment horizontal="center" vertical="center"/>
    </xf>
    <xf numFmtId="0" fontId="1" fillId="37" borderId="0" xfId="48" applyFill="1" applyAlignment="1">
      <alignment horizontal="left" vertical="center" wrapText="1"/>
    </xf>
    <xf numFmtId="0" fontId="37" fillId="37" borderId="0" xfId="48" applyFont="1" applyFill="1" applyAlignment="1">
      <alignment horizontal="right" vertical="center"/>
    </xf>
    <xf numFmtId="0" fontId="32" fillId="37" borderId="0" xfId="48" applyFont="1" applyFill="1" applyAlignment="1">
      <alignment vertical="center"/>
    </xf>
    <xf numFmtId="0" fontId="38" fillId="37" borderId="0" xfId="48" applyFont="1" applyFill="1" applyAlignment="1">
      <alignment vertical="center"/>
    </xf>
    <xf numFmtId="0" fontId="29" fillId="37" borderId="0" xfId="0" applyFont="1" applyFill="1" applyAlignment="1" applyProtection="1">
      <alignment horizontal="center"/>
      <protection locked="0"/>
    </xf>
    <xf numFmtId="0" fontId="0" fillId="0" borderId="0" xfId="0" applyProtection="1">
      <alignment vertical="center"/>
      <protection locked="0"/>
    </xf>
    <xf numFmtId="0" fontId="10" fillId="0" borderId="0" xfId="8" applyFont="1" applyFill="1" applyBorder="1" applyAlignment="1" applyProtection="1">
      <alignment horizontal="center" vertical="center"/>
      <protection locked="0"/>
    </xf>
    <xf numFmtId="0" fontId="10" fillId="0" borderId="0" xfId="8" applyFont="1" applyFill="1" applyBorder="1" applyProtection="1">
      <alignment vertical="center"/>
      <protection locked="0"/>
    </xf>
    <xf numFmtId="0" fontId="42" fillId="40" borderId="18" xfId="0" applyFont="1" applyFill="1" applyBorder="1" applyProtection="1">
      <alignment vertical="center"/>
      <protection locked="0"/>
    </xf>
    <xf numFmtId="0" fontId="42" fillId="41" borderId="18" xfId="0" applyFont="1" applyFill="1" applyBorder="1" applyProtection="1">
      <alignment vertical="center"/>
      <protection locked="0"/>
    </xf>
    <xf numFmtId="0" fontId="42" fillId="0" borderId="18" xfId="0" applyFont="1" applyBorder="1" applyProtection="1">
      <alignment vertical="center"/>
      <protection locked="0"/>
    </xf>
    <xf numFmtId="0" fontId="41" fillId="0" borderId="18" xfId="0" applyFont="1" applyBorder="1" applyProtection="1">
      <alignment vertical="center"/>
      <protection locked="0"/>
    </xf>
    <xf numFmtId="0" fontId="0" fillId="0" borderId="18" xfId="0" applyBorder="1" applyProtection="1">
      <alignment vertical="center"/>
      <protection locked="0"/>
    </xf>
    <xf numFmtId="0" fontId="41" fillId="40" borderId="18" xfId="0" applyFont="1" applyFill="1" applyBorder="1" applyProtection="1">
      <alignment vertical="center"/>
      <protection locked="0"/>
    </xf>
    <xf numFmtId="166" fontId="41" fillId="41" borderId="18" xfId="0" applyNumberFormat="1" applyFont="1" applyFill="1" applyBorder="1" applyProtection="1">
      <alignment vertical="center"/>
      <protection locked="0"/>
    </xf>
    <xf numFmtId="0" fontId="41" fillId="0" borderId="0" xfId="0" applyFont="1" applyProtection="1">
      <alignment vertical="center"/>
      <protection locked="0"/>
    </xf>
    <xf numFmtId="0" fontId="41" fillId="40" borderId="10" xfId="0" applyFont="1" applyFill="1" applyBorder="1" applyProtection="1">
      <alignment vertical="center"/>
      <protection locked="0"/>
    </xf>
    <xf numFmtId="166" fontId="41" fillId="41" borderId="10" xfId="0" applyNumberFormat="1" applyFont="1" applyFill="1" applyBorder="1" applyProtection="1">
      <alignment vertical="center"/>
      <protection locked="0"/>
    </xf>
    <xf numFmtId="49" fontId="41" fillId="41" borderId="10" xfId="0" applyNumberFormat="1" applyFont="1" applyFill="1" applyBorder="1" applyAlignment="1" applyProtection="1">
      <alignment horizontal="right" vertical="center"/>
      <protection locked="0"/>
    </xf>
    <xf numFmtId="0" fontId="41" fillId="40" borderId="0" xfId="0" applyFont="1" applyFill="1" applyProtection="1">
      <alignment vertical="center"/>
      <protection locked="0"/>
    </xf>
    <xf numFmtId="0" fontId="44" fillId="0" borderId="0" xfId="0" applyFont="1" applyProtection="1">
      <alignment vertical="center"/>
      <protection locked="0"/>
    </xf>
    <xf numFmtId="166" fontId="41" fillId="42" borderId="18" xfId="0" applyNumberFormat="1" applyFont="1" applyFill="1" applyBorder="1" applyProtection="1">
      <alignment vertical="center"/>
    </xf>
    <xf numFmtId="166" fontId="41" fillId="42" borderId="10" xfId="0" applyNumberFormat="1" applyFont="1" applyFill="1" applyBorder="1" applyProtection="1">
      <alignment vertical="center"/>
    </xf>
    <xf numFmtId="0" fontId="41" fillId="0" borderId="0" xfId="0" applyFont="1" applyFill="1" applyProtection="1">
      <alignment vertical="center"/>
      <protection locked="0"/>
    </xf>
    <xf numFmtId="0" fontId="30" fillId="37" borderId="0" xfId="48" applyFont="1" applyFill="1" applyAlignment="1">
      <alignment horizontal="left" vertical="center"/>
    </xf>
    <xf numFmtId="0" fontId="39" fillId="0" borderId="0" xfId="48" applyFont="1" applyAlignment="1">
      <alignment horizontal="left" vertical="top" wrapText="1"/>
    </xf>
    <xf numFmtId="0" fontId="35" fillId="37" borderId="0" xfId="48" applyFont="1" applyFill="1" applyAlignment="1">
      <alignment horizontal="left" vertical="center"/>
    </xf>
    <xf numFmtId="0" fontId="30" fillId="37" borderId="0" xfId="0" applyFont="1" applyFill="1" applyAlignment="1" applyProtection="1">
      <alignment horizontal="left" vertical="center"/>
      <protection locked="0"/>
    </xf>
    <xf numFmtId="0" fontId="24" fillId="36" borderId="0" xfId="2" applyFont="1" applyFill="1" applyBorder="1" applyAlignment="1" applyProtection="1">
      <alignment horizontal="center" vertical="center"/>
      <protection locked="0"/>
    </xf>
    <xf numFmtId="0" fontId="24" fillId="36" borderId="0" xfId="0" applyFont="1" applyFill="1" applyAlignment="1" applyProtection="1">
      <alignment horizontal="center" vertical="center"/>
      <protection locked="0"/>
    </xf>
    <xf numFmtId="0" fontId="43" fillId="36" borderId="0" xfId="0" applyFont="1" applyFill="1" applyAlignment="1" applyProtection="1">
      <alignment horizontal="center" vertical="center"/>
      <protection locked="0"/>
    </xf>
    <xf numFmtId="166" fontId="26" fillId="42" borderId="7" xfId="1" applyFont="1" applyFill="1" applyBorder="1" applyAlignment="1" applyProtection="1">
      <alignment horizontal="left" vertical="center" indent="1"/>
    </xf>
    <xf numFmtId="3" fontId="26" fillId="42" borderId="7" xfId="10" applyFont="1" applyFill="1" applyBorder="1" applyAlignment="1" applyProtection="1">
      <alignment horizontal="left" vertical="center" indent="1"/>
    </xf>
    <xf numFmtId="166" fontId="26" fillId="42" borderId="9" xfId="1" applyFont="1" applyFill="1" applyBorder="1" applyAlignment="1" applyProtection="1">
      <alignment horizontal="left" vertical="center" indent="1"/>
    </xf>
    <xf numFmtId="0" fontId="3" fillId="0" borderId="0" xfId="0" applyFont="1" applyAlignment="1" applyProtection="1">
      <alignment horizontal="center"/>
      <protection locked="0"/>
    </xf>
    <xf numFmtId="0" fontId="13" fillId="0" borderId="0" xfId="0" applyFont="1" applyProtection="1">
      <alignment vertical="center"/>
      <protection locked="0"/>
    </xf>
    <xf numFmtId="166" fontId="0" fillId="0" borderId="0" xfId="0" applyNumberForma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Protection="1">
      <alignment vertical="center"/>
      <protection locked="0"/>
    </xf>
    <xf numFmtId="0" fontId="31" fillId="37" borderId="0" xfId="0" applyFont="1" applyFill="1" applyAlignment="1" applyProtection="1">
      <alignment horizontal="left" vertical="center"/>
      <protection locked="0"/>
    </xf>
    <xf numFmtId="0" fontId="3" fillId="37" borderId="0" xfId="0" applyFont="1" applyFill="1" applyAlignment="1" applyProtection="1">
      <alignment horizontal="center"/>
      <protection locked="0"/>
    </xf>
    <xf numFmtId="0" fontId="25" fillId="3" borderId="10" xfId="6" applyFont="1" applyFill="1" applyBorder="1" applyProtection="1">
      <alignment vertical="center"/>
      <protection locked="0"/>
    </xf>
    <xf numFmtId="0" fontId="25" fillId="3" borderId="6" xfId="6" applyFont="1" applyFill="1" applyBorder="1" applyAlignment="1" applyProtection="1">
      <alignment horizontal="right" vertical="center" indent="1"/>
      <protection locked="0"/>
    </xf>
    <xf numFmtId="166" fontId="26" fillId="39" borderId="7" xfId="1" applyFont="1" applyFill="1" applyBorder="1" applyAlignment="1" applyProtection="1">
      <alignment horizontal="left" vertical="center" indent="1"/>
      <protection locked="0"/>
    </xf>
    <xf numFmtId="0" fontId="0" fillId="0" borderId="0" xfId="0" pivotButton="1" applyProtection="1">
      <alignment vertical="center"/>
      <protection locked="0"/>
    </xf>
    <xf numFmtId="10" fontId="26" fillId="39" borderId="7" xfId="11" applyFont="1" applyFill="1" applyBorder="1" applyAlignment="1" applyProtection="1">
      <alignment horizontal="left" vertical="center" indent="1"/>
      <protection locked="0"/>
    </xf>
    <xf numFmtId="0" fontId="0" fillId="0" borderId="0" xfId="0" applyAlignment="1" applyProtection="1">
      <alignment horizontal="left" vertical="center"/>
      <protection locked="0"/>
    </xf>
    <xf numFmtId="3" fontId="26" fillId="39" borderId="7" xfId="10" applyFont="1" applyFill="1" applyBorder="1" applyAlignment="1" applyProtection="1">
      <alignment horizontal="left" vertical="center" indent="1"/>
      <protection locked="0"/>
    </xf>
    <xf numFmtId="14" fontId="26" fillId="39" borderId="9" xfId="9" applyFont="1" applyFill="1" applyBorder="1" applyAlignment="1" applyProtection="1">
      <alignment horizontal="left" vertical="center" indent="1"/>
      <protection locked="0"/>
    </xf>
    <xf numFmtId="0" fontId="25" fillId="3" borderId="0" xfId="6" applyFont="1" applyFill="1" applyBorder="1" applyAlignment="1" applyProtection="1">
      <alignment horizontal="right" vertical="center" indent="1"/>
      <protection locked="0"/>
    </xf>
    <xf numFmtId="0" fontId="25" fillId="3" borderId="17" xfId="6" applyFont="1" applyFill="1" applyBorder="1" applyAlignment="1" applyProtection="1">
      <alignment horizontal="right" vertical="center" indent="1"/>
      <protection locked="0"/>
    </xf>
    <xf numFmtId="0" fontId="25" fillId="3" borderId="5" xfId="6" applyFont="1" applyFill="1" applyBorder="1" applyProtection="1">
      <alignment vertical="center"/>
      <protection locked="0"/>
    </xf>
    <xf numFmtId="0" fontId="25" fillId="3" borderId="8" xfId="6" applyFont="1" applyFill="1" applyBorder="1" applyAlignment="1" applyProtection="1">
      <alignment horizontal="right" vertical="center" indent="1"/>
      <protection locked="0"/>
    </xf>
    <xf numFmtId="0" fontId="0" fillId="0" borderId="0" xfId="0" applyAlignment="1" applyProtection="1">
      <alignment horizontal="center" vertical="center"/>
      <protection locked="0"/>
    </xf>
    <xf numFmtId="0" fontId="28" fillId="38" borderId="0" xfId="0" applyFont="1" applyFill="1" applyAlignment="1" applyProtection="1">
      <alignment horizontal="center" vertical="center" wrapText="1"/>
      <protection locked="0"/>
    </xf>
    <xf numFmtId="0" fontId="12" fillId="4" borderId="0" xfId="0" applyFont="1" applyFill="1" applyAlignment="1" applyProtection="1">
      <alignment horizontal="left" vertical="center"/>
      <protection locked="0"/>
    </xf>
    <xf numFmtId="166" fontId="12" fillId="4" borderId="0" xfId="0" applyNumberFormat="1" applyFont="1" applyFill="1" applyAlignment="1" applyProtection="1">
      <alignment horizontal="right" vertical="center"/>
      <protection locked="0"/>
    </xf>
    <xf numFmtId="166" fontId="12" fillId="4" borderId="0" xfId="0" applyNumberFormat="1" applyFont="1" applyFill="1" applyAlignment="1" applyProtection="1">
      <alignment horizontal="center" vertical="center"/>
      <protection locked="0"/>
    </xf>
    <xf numFmtId="3" fontId="27" fillId="0" borderId="0" xfId="10" applyFont="1" applyFill="1" applyBorder="1" applyAlignment="1" applyProtection="1">
      <alignment horizontal="center" vertical="center"/>
      <protection locked="0"/>
    </xf>
    <xf numFmtId="166" fontId="11" fillId="0" borderId="0" xfId="1" applyFont="1" applyBorder="1" applyAlignment="1" applyProtection="1">
      <alignment horizontal="right" vertical="center"/>
      <protection locked="0"/>
    </xf>
    <xf numFmtId="0" fontId="11" fillId="0" borderId="0" xfId="1" applyNumberFormat="1" applyFont="1" applyBorder="1" applyAlignment="1" applyProtection="1">
      <alignment horizontal="left" vertical="center"/>
      <protection locked="0"/>
    </xf>
    <xf numFmtId="166" fontId="11" fillId="0" borderId="0" xfId="0" applyNumberFormat="1" applyFont="1" applyAlignment="1" applyProtection="1">
      <alignment horizontal="center" vertical="center"/>
      <protection locked="0"/>
    </xf>
    <xf numFmtId="166" fontId="11" fillId="35" borderId="0" xfId="1" applyFont="1" applyFill="1" applyBorder="1" applyAlignment="1" applyProtection="1">
      <alignment horizontal="right" vertical="center"/>
      <protection locked="0"/>
    </xf>
    <xf numFmtId="0" fontId="11" fillId="35" borderId="0" xfId="1" applyNumberFormat="1" applyFont="1" applyFill="1" applyBorder="1" applyAlignment="1" applyProtection="1">
      <alignment horizontal="left" vertical="center"/>
      <protection locked="0"/>
    </xf>
    <xf numFmtId="166" fontId="11" fillId="35" borderId="0" xfId="0" applyNumberFormat="1" applyFont="1" applyFill="1" applyAlignment="1" applyProtection="1">
      <alignment horizontal="center" vertical="center"/>
      <protection locked="0"/>
    </xf>
    <xf numFmtId="165" fontId="0" fillId="0" borderId="0" xfId="0" applyNumberFormat="1" applyAlignment="1" applyProtection="1">
      <alignment horizontal="right" vertical="center"/>
      <protection locked="0"/>
    </xf>
    <xf numFmtId="165" fontId="0" fillId="0" borderId="0" xfId="0" applyNumberFormat="1" applyAlignment="1" applyProtection="1">
      <alignment horizontal="center" vertical="center"/>
      <protection locked="0"/>
    </xf>
    <xf numFmtId="165" fontId="0" fillId="0" borderId="0" xfId="0" applyNumberFormat="1" applyProtection="1">
      <alignment vertical="center"/>
      <protection locked="0"/>
    </xf>
    <xf numFmtId="3" fontId="27" fillId="0" borderId="0" xfId="10" applyFont="1" applyFill="1" applyBorder="1" applyAlignment="1" applyProtection="1">
      <alignment horizontal="center" vertical="center"/>
    </xf>
    <xf numFmtId="14" fontId="11" fillId="0" borderId="0" xfId="9" applyFont="1" applyBorder="1" applyAlignment="1" applyProtection="1">
      <alignment horizontal="left" vertical="center" indent="1"/>
    </xf>
    <xf numFmtId="166" fontId="11" fillId="0" borderId="0" xfId="1" applyFont="1" applyBorder="1" applyAlignment="1" applyProtection="1">
      <alignment horizontal="right" vertical="center"/>
    </xf>
    <xf numFmtId="14" fontId="11" fillId="35" borderId="0" xfId="9" applyFont="1" applyFill="1" applyBorder="1" applyAlignment="1" applyProtection="1">
      <alignment horizontal="left" vertical="center" indent="1"/>
    </xf>
    <xf numFmtId="166" fontId="11" fillId="35" borderId="0" xfId="1" applyFont="1" applyFill="1" applyBorder="1" applyAlignment="1" applyProtection="1">
      <alignment horizontal="right" vertical="center"/>
    </xf>
    <xf numFmtId="0" fontId="42" fillId="42" borderId="18" xfId="0" applyFont="1" applyFill="1" applyBorder="1" applyAlignment="1" applyProtection="1">
      <alignment horizontal="left" vertical="center"/>
    </xf>
  </cellXfs>
  <cellStyles count="49">
    <cellStyle name="20 % - Akzent1" xfId="25" builtinId="30" customBuiltin="1"/>
    <cellStyle name="20 % - Akzent2" xfId="29" builtinId="34" customBuiltin="1"/>
    <cellStyle name="20 % - Akzent3" xfId="33" builtinId="38" customBuiltin="1"/>
    <cellStyle name="20 % - Akzent4" xfId="37" builtinId="42" customBuiltin="1"/>
    <cellStyle name="20 % - Akzent5" xfId="41" builtinId="46" customBuiltin="1"/>
    <cellStyle name="20 % - Akzent6" xfId="45" builtinId="50" customBuiltin="1"/>
    <cellStyle name="40 % - Akzent1" xfId="26" builtinId="31" customBuiltin="1"/>
    <cellStyle name="40 % - Akzent2" xfId="30" builtinId="35" customBuiltin="1"/>
    <cellStyle name="40 % - Akzent3" xfId="34" builtinId="39" customBuiltin="1"/>
    <cellStyle name="40 % - Akzent4" xfId="38" builtinId="43" customBuiltin="1"/>
    <cellStyle name="40 % - Akzent5" xfId="42" builtinId="47" customBuiltin="1"/>
    <cellStyle name="40 % - Akzent6" xfId="46" builtinId="51" customBuiltin="1"/>
    <cellStyle name="60 % - Akzent1" xfId="27" builtinId="32" customBuiltin="1"/>
    <cellStyle name="60 % - Akzent2" xfId="31" builtinId="36" customBuiltin="1"/>
    <cellStyle name="60 % - Akzent3" xfId="35" builtinId="40" customBuiltin="1"/>
    <cellStyle name="60 % - Akzent4" xfId="39" builtinId="44" customBuiltin="1"/>
    <cellStyle name="60 % - Akzent5" xfId="43" builtinId="48" customBuiltin="1"/>
    <cellStyle name="60 % - Akzent6" xfId="47" builtinId="52" customBuiltin="1"/>
    <cellStyle name="Akzent1" xfId="24" builtinId="29" customBuiltin="1"/>
    <cellStyle name="Akzent2" xfId="28" builtinId="33" customBuiltin="1"/>
    <cellStyle name="Akzent3" xfId="32" builtinId="37" customBuiltin="1"/>
    <cellStyle name="Akzent4" xfId="36" builtinId="41" customBuiltin="1"/>
    <cellStyle name="Akzent5" xfId="40" builtinId="45" customBuiltin="1"/>
    <cellStyle name="Akzent6" xfId="44" builtinId="49" customBuiltin="1"/>
    <cellStyle name="Ausgabe" xfId="17" builtinId="21" customBuiltin="1"/>
    <cellStyle name="Berechnung" xfId="18" builtinId="22" customBuiltin="1"/>
    <cellStyle name="Datum" xfId="9" xr:uid="{00000000-0005-0000-0000-00001A000000}"/>
    <cellStyle name="Dezimal [0]" xfId="12" builtinId="6" customBuiltin="1"/>
    <cellStyle name="Eingabe" xfId="5" builtinId="20" customBuiltin="1"/>
    <cellStyle name="Ergebnis" xfId="23" builtinId="25" customBuiltin="1"/>
    <cellStyle name="Erklärender Text" xfId="6" builtinId="53" customBuiltin="1"/>
    <cellStyle name="Gut" xfId="14" builtinId="26" customBuiltin="1"/>
    <cellStyle name="Komma" xfId="10" builtinId="3" customBuiltin="1"/>
    <cellStyle name="Neutral" xfId="16" builtinId="28" customBuiltin="1"/>
    <cellStyle name="Notiz" xfId="22" builtinId="10" customBuiltin="1"/>
    <cellStyle name="Prozent" xfId="11" builtinId="5" customBuiltin="1"/>
    <cellStyle name="Schlecht" xfId="15" builtinId="27" customBuiltin="1"/>
    <cellStyle name="Standard" xfId="0" builtinId="0" customBuiltin="1"/>
    <cellStyle name="Standard 2" xfId="48" xr:uid="{10855E89-E5D8-4DD3-93DC-FDCDB5AF09BD}"/>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7" builtinId="19" customBuiltin="1"/>
    <cellStyle name="Verknüpfte Zelle" xfId="19" builtinId="24" customBuiltin="1"/>
    <cellStyle name="Währung" xfId="1" builtinId="4" customBuiltin="1"/>
    <cellStyle name="Währung [0]" xfId="13" builtinId="7" customBuiltin="1"/>
    <cellStyle name="Warnender Text" xfId="21" builtinId="11" customBuiltin="1"/>
    <cellStyle name="Zelle überprüfen" xfId="20" builtinId="23" customBuiltin="1"/>
  </cellStyles>
  <dxfs count="22">
    <dxf>
      <protection locked="0"/>
    </dxf>
    <dxf>
      <protection locked="0"/>
    </dxf>
    <dxf>
      <protection locked="0"/>
    </dxf>
    <dxf>
      <protection locked="0"/>
    </dxf>
    <dxf>
      <protection locked="0"/>
    </dxf>
    <dxf>
      <numFmt numFmtId="166" formatCode="#,##0.00\ &quot;€&quot;"/>
    </dxf>
    <dxf>
      <numFmt numFmtId="165" formatCode="&quot;$&quot;#,##0.0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2065187536243"/>
          <bgColor theme="0" tint="-4.9989318521683403E-2"/>
        </patternFill>
      </fill>
    </dxf>
    <dxf>
      <font>
        <b/>
        <i val="0"/>
        <color theme="1" tint="0.24994659260841701"/>
      </font>
    </dxf>
    <dxf>
      <font>
        <b/>
        <i val="0"/>
        <color theme="1" tint="0.24994659260841701"/>
      </font>
    </dxf>
    <dxf>
      <font>
        <color theme="1" tint="0.24994659260841701"/>
      </font>
      <border>
        <top style="double">
          <color theme="4"/>
        </top>
      </border>
    </dxf>
    <dxf>
      <font>
        <b val="0"/>
        <i val="0"/>
        <color auto="1"/>
      </font>
      <fill>
        <patternFill patternType="solid">
          <fgColor theme="4"/>
          <bgColor theme="4"/>
        </patternFill>
      </fill>
      <border>
        <bottom style="thick">
          <color theme="0"/>
        </bottom>
      </border>
    </dxf>
    <dxf>
      <font>
        <color theme="1" tint="0.24994659260841701"/>
      </font>
      <border diagonalUp="0" diagonalDown="0">
        <left/>
        <right/>
        <top/>
        <bottom style="thick">
          <color theme="4"/>
        </bottom>
        <vertical/>
        <horizontal/>
      </border>
    </dxf>
  </dxfs>
  <tableStyles count="1" defaultPivotStyle="PivotStyleLight16">
    <tableStyle name="Darlehensrechner"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FFFF"/>
      <rgbColor rgb="00008080"/>
      <rgbColor rgb="00C0C0C0"/>
      <rgbColor rgb="00808080"/>
      <rgbColor rgb="009999FF"/>
      <rgbColor rgb="00993366"/>
      <rgbColor rgb="00EAEAE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3D8FF"/>
      <color rgb="FFF2F2F2"/>
      <color rgb="FF0066B3"/>
      <color rgb="FFFF6600"/>
      <color rgb="FFDDDDDD"/>
      <color rgb="FF002D67"/>
      <color rgb="FFA7D9FF"/>
      <color rgb="FF9F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2"/>
          <c:order val="1"/>
          <c:tx>
            <c:strRef>
              <c:f>Finanzierungsrechner!$F$16</c:f>
              <c:strCache>
                <c:ptCount val="1"/>
                <c:pt idx="0">
                  <c:v>Kapital</c:v>
                </c:pt>
              </c:strCache>
            </c:strRef>
          </c:tx>
          <c:spPr>
            <a:solidFill>
              <a:srgbClr val="A3D8FF"/>
            </a:solidFill>
            <a:ln>
              <a:noFill/>
            </a:ln>
            <a:effectLst/>
          </c:spPr>
          <c:invertIfNegative val="0"/>
          <c:cat>
            <c:numRef>
              <c:f>Finanzierungsrechner!$C$17:$C$316</c:f>
              <c:numCache>
                <c:formatCode>m/d/yyyy</c:formatCode>
                <c:ptCount val="300"/>
                <c:pt idx="0">
                  <c:v>45750</c:v>
                </c:pt>
                <c:pt idx="1">
                  <c:v>45780</c:v>
                </c:pt>
                <c:pt idx="2">
                  <c:v>45811</c:v>
                </c:pt>
                <c:pt idx="3">
                  <c:v>45841</c:v>
                </c:pt>
                <c:pt idx="4">
                  <c:v>45872</c:v>
                </c:pt>
                <c:pt idx="5">
                  <c:v>45903</c:v>
                </c:pt>
                <c:pt idx="6">
                  <c:v>45933</c:v>
                </c:pt>
                <c:pt idx="7">
                  <c:v>45964</c:v>
                </c:pt>
                <c:pt idx="8">
                  <c:v>45994</c:v>
                </c:pt>
                <c:pt idx="9">
                  <c:v>46025</c:v>
                </c:pt>
                <c:pt idx="10">
                  <c:v>46056</c:v>
                </c:pt>
                <c:pt idx="11">
                  <c:v>46084</c:v>
                </c:pt>
                <c:pt idx="12">
                  <c:v>46115</c:v>
                </c:pt>
                <c:pt idx="13">
                  <c:v>46145</c:v>
                </c:pt>
                <c:pt idx="14">
                  <c:v>46176</c:v>
                </c:pt>
                <c:pt idx="15">
                  <c:v>46206</c:v>
                </c:pt>
                <c:pt idx="16">
                  <c:v>46237</c:v>
                </c:pt>
                <c:pt idx="17">
                  <c:v>46268</c:v>
                </c:pt>
                <c:pt idx="18">
                  <c:v>46298</c:v>
                </c:pt>
                <c:pt idx="19">
                  <c:v>46329</c:v>
                </c:pt>
                <c:pt idx="20">
                  <c:v>46359</c:v>
                </c:pt>
                <c:pt idx="21">
                  <c:v>46390</c:v>
                </c:pt>
                <c:pt idx="22">
                  <c:v>46421</c:v>
                </c:pt>
                <c:pt idx="23">
                  <c:v>46449</c:v>
                </c:pt>
                <c:pt idx="24">
                  <c:v>46480</c:v>
                </c:pt>
                <c:pt idx="25">
                  <c:v>46510</c:v>
                </c:pt>
                <c:pt idx="26">
                  <c:v>46541</c:v>
                </c:pt>
                <c:pt idx="27">
                  <c:v>46571</c:v>
                </c:pt>
                <c:pt idx="28">
                  <c:v>46602</c:v>
                </c:pt>
                <c:pt idx="29">
                  <c:v>46633</c:v>
                </c:pt>
                <c:pt idx="30">
                  <c:v>46663</c:v>
                </c:pt>
                <c:pt idx="31">
                  <c:v>46694</c:v>
                </c:pt>
                <c:pt idx="32">
                  <c:v>46724</c:v>
                </c:pt>
                <c:pt idx="33">
                  <c:v>46755</c:v>
                </c:pt>
                <c:pt idx="34">
                  <c:v>46786</c:v>
                </c:pt>
                <c:pt idx="35">
                  <c:v>46815</c:v>
                </c:pt>
                <c:pt idx="36">
                  <c:v>46846</c:v>
                </c:pt>
                <c:pt idx="37">
                  <c:v>46876</c:v>
                </c:pt>
                <c:pt idx="38">
                  <c:v>46907</c:v>
                </c:pt>
                <c:pt idx="39">
                  <c:v>46937</c:v>
                </c:pt>
                <c:pt idx="40">
                  <c:v>46968</c:v>
                </c:pt>
                <c:pt idx="41">
                  <c:v>46999</c:v>
                </c:pt>
                <c:pt idx="42">
                  <c:v>47029</c:v>
                </c:pt>
                <c:pt idx="43">
                  <c:v>47060</c:v>
                </c:pt>
                <c:pt idx="44">
                  <c:v>47090</c:v>
                </c:pt>
                <c:pt idx="45">
                  <c:v>47121</c:v>
                </c:pt>
                <c:pt idx="46">
                  <c:v>47152</c:v>
                </c:pt>
                <c:pt idx="47">
                  <c:v>47180</c:v>
                </c:pt>
                <c:pt idx="48">
                  <c:v>47211</c:v>
                </c:pt>
                <c:pt idx="49">
                  <c:v>47241</c:v>
                </c:pt>
                <c:pt idx="50">
                  <c:v>47272</c:v>
                </c:pt>
                <c:pt idx="51">
                  <c:v>47302</c:v>
                </c:pt>
                <c:pt idx="52">
                  <c:v>47333</c:v>
                </c:pt>
                <c:pt idx="53">
                  <c:v>47364</c:v>
                </c:pt>
                <c:pt idx="54">
                  <c:v>47394</c:v>
                </c:pt>
                <c:pt idx="55">
                  <c:v>47425</c:v>
                </c:pt>
                <c:pt idx="56">
                  <c:v>47455</c:v>
                </c:pt>
                <c:pt idx="57">
                  <c:v>47486</c:v>
                </c:pt>
                <c:pt idx="58">
                  <c:v>47517</c:v>
                </c:pt>
                <c:pt idx="59">
                  <c:v>47545</c:v>
                </c:pt>
                <c:pt idx="60">
                  <c:v>47576</c:v>
                </c:pt>
                <c:pt idx="61">
                  <c:v>47606</c:v>
                </c:pt>
                <c:pt idx="62">
                  <c:v>47637</c:v>
                </c:pt>
                <c:pt idx="63">
                  <c:v>47667</c:v>
                </c:pt>
                <c:pt idx="64">
                  <c:v>47698</c:v>
                </c:pt>
                <c:pt idx="65">
                  <c:v>47729</c:v>
                </c:pt>
                <c:pt idx="66">
                  <c:v>47759</c:v>
                </c:pt>
                <c:pt idx="67">
                  <c:v>47790</c:v>
                </c:pt>
                <c:pt idx="68">
                  <c:v>47820</c:v>
                </c:pt>
                <c:pt idx="69">
                  <c:v>47851</c:v>
                </c:pt>
                <c:pt idx="70">
                  <c:v>47882</c:v>
                </c:pt>
                <c:pt idx="71">
                  <c:v>47910</c:v>
                </c:pt>
                <c:pt idx="72">
                  <c:v>47941</c:v>
                </c:pt>
                <c:pt idx="73">
                  <c:v>47971</c:v>
                </c:pt>
                <c:pt idx="74">
                  <c:v>48002</c:v>
                </c:pt>
                <c:pt idx="75">
                  <c:v>48032</c:v>
                </c:pt>
                <c:pt idx="76">
                  <c:v>48063</c:v>
                </c:pt>
                <c:pt idx="77">
                  <c:v>48094</c:v>
                </c:pt>
                <c:pt idx="78">
                  <c:v>48124</c:v>
                </c:pt>
                <c:pt idx="79">
                  <c:v>48155</c:v>
                </c:pt>
                <c:pt idx="80">
                  <c:v>48185</c:v>
                </c:pt>
                <c:pt idx="81">
                  <c:v>48216</c:v>
                </c:pt>
                <c:pt idx="82">
                  <c:v>48247</c:v>
                </c:pt>
                <c:pt idx="83">
                  <c:v>48276</c:v>
                </c:pt>
                <c:pt idx="84">
                  <c:v>48307</c:v>
                </c:pt>
                <c:pt idx="85">
                  <c:v>48337</c:v>
                </c:pt>
                <c:pt idx="86">
                  <c:v>48368</c:v>
                </c:pt>
                <c:pt idx="87">
                  <c:v>48398</c:v>
                </c:pt>
                <c:pt idx="88">
                  <c:v>48429</c:v>
                </c:pt>
                <c:pt idx="89">
                  <c:v>48460</c:v>
                </c:pt>
                <c:pt idx="90">
                  <c:v>48490</c:v>
                </c:pt>
                <c:pt idx="91">
                  <c:v>48521</c:v>
                </c:pt>
                <c:pt idx="92">
                  <c:v>48551</c:v>
                </c:pt>
                <c:pt idx="93">
                  <c:v>48582</c:v>
                </c:pt>
                <c:pt idx="94">
                  <c:v>48613</c:v>
                </c:pt>
                <c:pt idx="95">
                  <c:v>48641</c:v>
                </c:pt>
                <c:pt idx="96">
                  <c:v>48672</c:v>
                </c:pt>
                <c:pt idx="97">
                  <c:v>48702</c:v>
                </c:pt>
                <c:pt idx="98">
                  <c:v>48733</c:v>
                </c:pt>
                <c:pt idx="99">
                  <c:v>48763</c:v>
                </c:pt>
                <c:pt idx="100">
                  <c:v>48794</c:v>
                </c:pt>
                <c:pt idx="101">
                  <c:v>48825</c:v>
                </c:pt>
                <c:pt idx="102">
                  <c:v>48855</c:v>
                </c:pt>
                <c:pt idx="103">
                  <c:v>48886</c:v>
                </c:pt>
                <c:pt idx="104">
                  <c:v>48916</c:v>
                </c:pt>
                <c:pt idx="105">
                  <c:v>48947</c:v>
                </c:pt>
                <c:pt idx="106">
                  <c:v>48978</c:v>
                </c:pt>
                <c:pt idx="107">
                  <c:v>49006</c:v>
                </c:pt>
                <c:pt idx="108">
                  <c:v>49037</c:v>
                </c:pt>
                <c:pt idx="109">
                  <c:v>49067</c:v>
                </c:pt>
                <c:pt idx="110">
                  <c:v>49098</c:v>
                </c:pt>
                <c:pt idx="111">
                  <c:v>49128</c:v>
                </c:pt>
                <c:pt idx="112">
                  <c:v>49159</c:v>
                </c:pt>
                <c:pt idx="113">
                  <c:v>49190</c:v>
                </c:pt>
                <c:pt idx="114">
                  <c:v>49220</c:v>
                </c:pt>
                <c:pt idx="115">
                  <c:v>49251</c:v>
                </c:pt>
                <c:pt idx="116">
                  <c:v>49281</c:v>
                </c:pt>
                <c:pt idx="117">
                  <c:v>49312</c:v>
                </c:pt>
                <c:pt idx="118">
                  <c:v>49343</c:v>
                </c:pt>
                <c:pt idx="119">
                  <c:v>49371</c:v>
                </c:pt>
                <c:pt idx="120">
                  <c:v>49402</c:v>
                </c:pt>
                <c:pt idx="121">
                  <c:v>49432</c:v>
                </c:pt>
                <c:pt idx="122">
                  <c:v>49463</c:v>
                </c:pt>
                <c:pt idx="123">
                  <c:v>49493</c:v>
                </c:pt>
                <c:pt idx="124">
                  <c:v>49524</c:v>
                </c:pt>
                <c:pt idx="125">
                  <c:v>49555</c:v>
                </c:pt>
                <c:pt idx="126">
                  <c:v>49585</c:v>
                </c:pt>
                <c:pt idx="127">
                  <c:v>49616</c:v>
                </c:pt>
                <c:pt idx="128">
                  <c:v>49646</c:v>
                </c:pt>
                <c:pt idx="129">
                  <c:v>49677</c:v>
                </c:pt>
                <c:pt idx="130">
                  <c:v>49708</c:v>
                </c:pt>
                <c:pt idx="131">
                  <c:v>49737</c:v>
                </c:pt>
                <c:pt idx="132">
                  <c:v>49768</c:v>
                </c:pt>
                <c:pt idx="133">
                  <c:v>49798</c:v>
                </c:pt>
                <c:pt idx="134">
                  <c:v>49829</c:v>
                </c:pt>
                <c:pt idx="135">
                  <c:v>49859</c:v>
                </c:pt>
                <c:pt idx="136">
                  <c:v>49890</c:v>
                </c:pt>
                <c:pt idx="137">
                  <c:v>49921</c:v>
                </c:pt>
                <c:pt idx="138">
                  <c:v>49951</c:v>
                </c:pt>
                <c:pt idx="139">
                  <c:v>49982</c:v>
                </c:pt>
                <c:pt idx="140">
                  <c:v>50012</c:v>
                </c:pt>
                <c:pt idx="141">
                  <c:v>50043</c:v>
                </c:pt>
                <c:pt idx="142">
                  <c:v>50074</c:v>
                </c:pt>
                <c:pt idx="143">
                  <c:v>50102</c:v>
                </c:pt>
                <c:pt idx="144">
                  <c:v>50133</c:v>
                </c:pt>
                <c:pt idx="145">
                  <c:v>50163</c:v>
                </c:pt>
                <c:pt idx="146">
                  <c:v>50194</c:v>
                </c:pt>
                <c:pt idx="147">
                  <c:v>50224</c:v>
                </c:pt>
                <c:pt idx="148">
                  <c:v>50255</c:v>
                </c:pt>
                <c:pt idx="149">
                  <c:v>50286</c:v>
                </c:pt>
                <c:pt idx="150">
                  <c:v>50316</c:v>
                </c:pt>
                <c:pt idx="151">
                  <c:v>50347</c:v>
                </c:pt>
                <c:pt idx="152">
                  <c:v>50377</c:v>
                </c:pt>
                <c:pt idx="153">
                  <c:v>50408</c:v>
                </c:pt>
                <c:pt idx="154">
                  <c:v>50439</c:v>
                </c:pt>
                <c:pt idx="155">
                  <c:v>50467</c:v>
                </c:pt>
                <c:pt idx="156">
                  <c:v>50498</c:v>
                </c:pt>
                <c:pt idx="157">
                  <c:v>50528</c:v>
                </c:pt>
                <c:pt idx="158">
                  <c:v>50559</c:v>
                </c:pt>
                <c:pt idx="159">
                  <c:v>50589</c:v>
                </c:pt>
                <c:pt idx="160">
                  <c:v>50620</c:v>
                </c:pt>
                <c:pt idx="161">
                  <c:v>50651</c:v>
                </c:pt>
                <c:pt idx="162">
                  <c:v>50681</c:v>
                </c:pt>
                <c:pt idx="163">
                  <c:v>50712</c:v>
                </c:pt>
                <c:pt idx="164">
                  <c:v>50742</c:v>
                </c:pt>
                <c:pt idx="165">
                  <c:v>50773</c:v>
                </c:pt>
                <c:pt idx="166">
                  <c:v>50804</c:v>
                </c:pt>
                <c:pt idx="167">
                  <c:v>50832</c:v>
                </c:pt>
                <c:pt idx="168">
                  <c:v>50863</c:v>
                </c:pt>
                <c:pt idx="169">
                  <c:v>50893</c:v>
                </c:pt>
                <c:pt idx="170">
                  <c:v>50924</c:v>
                </c:pt>
                <c:pt idx="171">
                  <c:v>50954</c:v>
                </c:pt>
                <c:pt idx="172">
                  <c:v>50985</c:v>
                </c:pt>
                <c:pt idx="173">
                  <c:v>51016</c:v>
                </c:pt>
                <c:pt idx="174">
                  <c:v>51046</c:v>
                </c:pt>
                <c:pt idx="175">
                  <c:v>51077</c:v>
                </c:pt>
                <c:pt idx="176">
                  <c:v>51107</c:v>
                </c:pt>
                <c:pt idx="177">
                  <c:v>51138</c:v>
                </c:pt>
                <c:pt idx="178">
                  <c:v>51169</c:v>
                </c:pt>
                <c:pt idx="179">
                  <c:v>51198</c:v>
                </c:pt>
                <c:pt idx="180">
                  <c:v>51229</c:v>
                </c:pt>
                <c:pt idx="181">
                  <c:v>51259</c:v>
                </c:pt>
                <c:pt idx="182">
                  <c:v>51290</c:v>
                </c:pt>
                <c:pt idx="183">
                  <c:v>51320</c:v>
                </c:pt>
                <c:pt idx="184">
                  <c:v>51351</c:v>
                </c:pt>
                <c:pt idx="185">
                  <c:v>51382</c:v>
                </c:pt>
                <c:pt idx="186">
                  <c:v>51412</c:v>
                </c:pt>
                <c:pt idx="187">
                  <c:v>51443</c:v>
                </c:pt>
                <c:pt idx="188">
                  <c:v>51473</c:v>
                </c:pt>
                <c:pt idx="189">
                  <c:v>51504</c:v>
                </c:pt>
                <c:pt idx="190">
                  <c:v>51535</c:v>
                </c:pt>
                <c:pt idx="191">
                  <c:v>51563</c:v>
                </c:pt>
                <c:pt idx="192">
                  <c:v>51594</c:v>
                </c:pt>
                <c:pt idx="193">
                  <c:v>51624</c:v>
                </c:pt>
                <c:pt idx="194">
                  <c:v>51655</c:v>
                </c:pt>
                <c:pt idx="195">
                  <c:v>51685</c:v>
                </c:pt>
                <c:pt idx="196">
                  <c:v>51716</c:v>
                </c:pt>
                <c:pt idx="197">
                  <c:v>51747</c:v>
                </c:pt>
                <c:pt idx="198">
                  <c:v>51777</c:v>
                </c:pt>
                <c:pt idx="199">
                  <c:v>51808</c:v>
                </c:pt>
                <c:pt idx="200">
                  <c:v>51838</c:v>
                </c:pt>
                <c:pt idx="201">
                  <c:v>51869</c:v>
                </c:pt>
                <c:pt idx="202">
                  <c:v>51900</c:v>
                </c:pt>
                <c:pt idx="203">
                  <c:v>51928</c:v>
                </c:pt>
                <c:pt idx="204">
                  <c:v>51959</c:v>
                </c:pt>
                <c:pt idx="205">
                  <c:v>51989</c:v>
                </c:pt>
                <c:pt idx="206">
                  <c:v>52020</c:v>
                </c:pt>
                <c:pt idx="207">
                  <c:v>52050</c:v>
                </c:pt>
                <c:pt idx="208">
                  <c:v>52081</c:v>
                </c:pt>
                <c:pt idx="209">
                  <c:v>52112</c:v>
                </c:pt>
                <c:pt idx="210">
                  <c:v>52142</c:v>
                </c:pt>
                <c:pt idx="211">
                  <c:v>52173</c:v>
                </c:pt>
                <c:pt idx="212">
                  <c:v>52203</c:v>
                </c:pt>
                <c:pt idx="213">
                  <c:v>52234</c:v>
                </c:pt>
                <c:pt idx="214">
                  <c:v>52265</c:v>
                </c:pt>
                <c:pt idx="215">
                  <c:v>52293</c:v>
                </c:pt>
                <c:pt idx="216">
                  <c:v>52324</c:v>
                </c:pt>
                <c:pt idx="217">
                  <c:v>52354</c:v>
                </c:pt>
                <c:pt idx="218">
                  <c:v>52385</c:v>
                </c:pt>
                <c:pt idx="219">
                  <c:v>52415</c:v>
                </c:pt>
                <c:pt idx="220">
                  <c:v>52446</c:v>
                </c:pt>
                <c:pt idx="221">
                  <c:v>52477</c:v>
                </c:pt>
                <c:pt idx="222">
                  <c:v>52507</c:v>
                </c:pt>
                <c:pt idx="223">
                  <c:v>52538</c:v>
                </c:pt>
                <c:pt idx="224">
                  <c:v>52568</c:v>
                </c:pt>
                <c:pt idx="225">
                  <c:v>52599</c:v>
                </c:pt>
                <c:pt idx="226">
                  <c:v>52630</c:v>
                </c:pt>
                <c:pt idx="227">
                  <c:v>52659</c:v>
                </c:pt>
                <c:pt idx="228">
                  <c:v>52690</c:v>
                </c:pt>
                <c:pt idx="229">
                  <c:v>52720</c:v>
                </c:pt>
                <c:pt idx="230">
                  <c:v>52751</c:v>
                </c:pt>
                <c:pt idx="231">
                  <c:v>52781</c:v>
                </c:pt>
                <c:pt idx="232">
                  <c:v>52812</c:v>
                </c:pt>
                <c:pt idx="233">
                  <c:v>52843</c:v>
                </c:pt>
                <c:pt idx="234">
                  <c:v>52873</c:v>
                </c:pt>
                <c:pt idx="235">
                  <c:v>52904</c:v>
                </c:pt>
                <c:pt idx="236">
                  <c:v>52934</c:v>
                </c:pt>
                <c:pt idx="237">
                  <c:v>52965</c:v>
                </c:pt>
                <c:pt idx="238">
                  <c:v>52996</c:v>
                </c:pt>
                <c:pt idx="239">
                  <c:v>53024</c:v>
                </c:pt>
                <c:pt idx="240">
                  <c:v>53055</c:v>
                </c:pt>
                <c:pt idx="241">
                  <c:v>53085</c:v>
                </c:pt>
                <c:pt idx="242">
                  <c:v>53116</c:v>
                </c:pt>
                <c:pt idx="243">
                  <c:v>53146</c:v>
                </c:pt>
                <c:pt idx="244">
                  <c:v>53177</c:v>
                </c:pt>
                <c:pt idx="245">
                  <c:v>53208</c:v>
                </c:pt>
                <c:pt idx="246">
                  <c:v>53238</c:v>
                </c:pt>
                <c:pt idx="247">
                  <c:v>53269</c:v>
                </c:pt>
                <c:pt idx="248">
                  <c:v>53299</c:v>
                </c:pt>
                <c:pt idx="249">
                  <c:v>53330</c:v>
                </c:pt>
                <c:pt idx="250">
                  <c:v>53361</c:v>
                </c:pt>
                <c:pt idx="251">
                  <c:v>53389</c:v>
                </c:pt>
                <c:pt idx="252">
                  <c:v>53420</c:v>
                </c:pt>
                <c:pt idx="253">
                  <c:v>53450</c:v>
                </c:pt>
                <c:pt idx="254">
                  <c:v>53481</c:v>
                </c:pt>
                <c:pt idx="255">
                  <c:v>53511</c:v>
                </c:pt>
                <c:pt idx="256">
                  <c:v>53542</c:v>
                </c:pt>
                <c:pt idx="257">
                  <c:v>53573</c:v>
                </c:pt>
                <c:pt idx="258">
                  <c:v>53603</c:v>
                </c:pt>
                <c:pt idx="259">
                  <c:v>53634</c:v>
                </c:pt>
                <c:pt idx="260">
                  <c:v>53664</c:v>
                </c:pt>
                <c:pt idx="261">
                  <c:v>53695</c:v>
                </c:pt>
                <c:pt idx="262">
                  <c:v>53726</c:v>
                </c:pt>
                <c:pt idx="263">
                  <c:v>53754</c:v>
                </c:pt>
                <c:pt idx="264">
                  <c:v>53785</c:v>
                </c:pt>
                <c:pt idx="265">
                  <c:v>53815</c:v>
                </c:pt>
                <c:pt idx="266">
                  <c:v>53846</c:v>
                </c:pt>
                <c:pt idx="267">
                  <c:v>53876</c:v>
                </c:pt>
                <c:pt idx="268">
                  <c:v>53907</c:v>
                </c:pt>
                <c:pt idx="269">
                  <c:v>53938</c:v>
                </c:pt>
                <c:pt idx="270">
                  <c:v>53968</c:v>
                </c:pt>
                <c:pt idx="271">
                  <c:v>53999</c:v>
                </c:pt>
                <c:pt idx="272">
                  <c:v>54029</c:v>
                </c:pt>
                <c:pt idx="273">
                  <c:v>54060</c:v>
                </c:pt>
                <c:pt idx="274">
                  <c:v>54091</c:v>
                </c:pt>
                <c:pt idx="275">
                  <c:v>54120</c:v>
                </c:pt>
                <c:pt idx="276">
                  <c:v>54151</c:v>
                </c:pt>
                <c:pt idx="277">
                  <c:v>54181</c:v>
                </c:pt>
                <c:pt idx="278">
                  <c:v>54212</c:v>
                </c:pt>
                <c:pt idx="279">
                  <c:v>54242</c:v>
                </c:pt>
                <c:pt idx="280">
                  <c:v>54273</c:v>
                </c:pt>
                <c:pt idx="281">
                  <c:v>54304</c:v>
                </c:pt>
                <c:pt idx="282">
                  <c:v>54334</c:v>
                </c:pt>
                <c:pt idx="283">
                  <c:v>54365</c:v>
                </c:pt>
                <c:pt idx="284">
                  <c:v>54395</c:v>
                </c:pt>
                <c:pt idx="285">
                  <c:v>54426</c:v>
                </c:pt>
                <c:pt idx="286">
                  <c:v>54457</c:v>
                </c:pt>
                <c:pt idx="287">
                  <c:v>54485</c:v>
                </c:pt>
                <c:pt idx="288">
                  <c:v>54516</c:v>
                </c:pt>
                <c:pt idx="289">
                  <c:v>54546</c:v>
                </c:pt>
                <c:pt idx="290">
                  <c:v>54577</c:v>
                </c:pt>
                <c:pt idx="291">
                  <c:v>54607</c:v>
                </c:pt>
                <c:pt idx="292">
                  <c:v>54638</c:v>
                </c:pt>
                <c:pt idx="293">
                  <c:v>54669</c:v>
                </c:pt>
                <c:pt idx="294">
                  <c:v>54699</c:v>
                </c:pt>
                <c:pt idx="295">
                  <c:v>54730</c:v>
                </c:pt>
                <c:pt idx="296">
                  <c:v>54760</c:v>
                </c:pt>
                <c:pt idx="297">
                  <c:v>54791</c:v>
                </c:pt>
                <c:pt idx="298">
                  <c:v>54822</c:v>
                </c:pt>
                <c:pt idx="299">
                  <c:v>54850</c:v>
                </c:pt>
              </c:numCache>
            </c:numRef>
          </c:cat>
          <c:val>
            <c:numRef>
              <c:f>Finanzierungsrechner!$F$17:$F$316</c:f>
              <c:numCache>
                <c:formatCode>#,##0.00\ "€"</c:formatCode>
                <c:ptCount val="300"/>
                <c:pt idx="0">
                  <c:v>652.57285315041145</c:v>
                </c:pt>
                <c:pt idx="1">
                  <c:v>654.47619063876675</c:v>
                </c:pt>
                <c:pt idx="2">
                  <c:v>656.38507952812984</c:v>
                </c:pt>
                <c:pt idx="3">
                  <c:v>658.29953601008697</c:v>
                </c:pt>
                <c:pt idx="4">
                  <c:v>660.21957632344959</c:v>
                </c:pt>
                <c:pt idx="5">
                  <c:v>662.14521675439312</c:v>
                </c:pt>
                <c:pt idx="6">
                  <c:v>664.07647363659339</c:v>
                </c:pt>
                <c:pt idx="7">
                  <c:v>666.01336335136682</c:v>
                </c:pt>
                <c:pt idx="8">
                  <c:v>667.9559023278083</c:v>
                </c:pt>
                <c:pt idx="9">
                  <c:v>669.90410704293106</c:v>
                </c:pt>
                <c:pt idx="10">
                  <c:v>671.85799402180623</c:v>
                </c:pt>
                <c:pt idx="11">
                  <c:v>673.81757983770319</c:v>
                </c:pt>
                <c:pt idx="12">
                  <c:v>675.78288111222992</c:v>
                </c:pt>
                <c:pt idx="13">
                  <c:v>677.75391451547387</c:v>
                </c:pt>
                <c:pt idx="14">
                  <c:v>679.73069676614398</c:v>
                </c:pt>
                <c:pt idx="15">
                  <c:v>681.71324463171186</c:v>
                </c:pt>
                <c:pt idx="16">
                  <c:v>683.70157492855446</c:v>
                </c:pt>
                <c:pt idx="17">
                  <c:v>685.69570452209598</c:v>
                </c:pt>
                <c:pt idx="18">
                  <c:v>687.69565032695209</c:v>
                </c:pt>
                <c:pt idx="19">
                  <c:v>689.70142930707232</c:v>
                </c:pt>
                <c:pt idx="20">
                  <c:v>691.71305847588474</c:v>
                </c:pt>
                <c:pt idx="21">
                  <c:v>693.73055489643934</c:v>
                </c:pt>
                <c:pt idx="22">
                  <c:v>695.75393568155403</c:v>
                </c:pt>
                <c:pt idx="23">
                  <c:v>697.78321799395849</c:v>
                </c:pt>
                <c:pt idx="24">
                  <c:v>699.81841904644079</c:v>
                </c:pt>
                <c:pt idx="25">
                  <c:v>701.85955610199301</c:v>
                </c:pt>
                <c:pt idx="26">
                  <c:v>703.90664647395715</c:v>
                </c:pt>
                <c:pt idx="27">
                  <c:v>705.95970752617291</c:v>
                </c:pt>
                <c:pt idx="28">
                  <c:v>708.01875667312424</c:v>
                </c:pt>
                <c:pt idx="29">
                  <c:v>710.08381138008747</c:v>
                </c:pt>
                <c:pt idx="30">
                  <c:v>712.15488916327945</c:v>
                </c:pt>
                <c:pt idx="31">
                  <c:v>714.23200759000565</c:v>
                </c:pt>
                <c:pt idx="32">
                  <c:v>716.31518427880985</c:v>
                </c:pt>
                <c:pt idx="33">
                  <c:v>718.40443689962297</c:v>
                </c:pt>
                <c:pt idx="34">
                  <c:v>720.49978317391356</c:v>
                </c:pt>
                <c:pt idx="35">
                  <c:v>722.60124087483746</c:v>
                </c:pt>
                <c:pt idx="36">
                  <c:v>724.70882782738909</c:v>
                </c:pt>
                <c:pt idx="37">
                  <c:v>726.8225619085523</c:v>
                </c:pt>
                <c:pt idx="38">
                  <c:v>728.94246104745218</c:v>
                </c:pt>
                <c:pt idx="39">
                  <c:v>731.06854322550737</c:v>
                </c:pt>
                <c:pt idx="40">
                  <c:v>733.20082647658171</c:v>
                </c:pt>
                <c:pt idx="41">
                  <c:v>735.33932888713844</c:v>
                </c:pt>
                <c:pt idx="42">
                  <c:v>737.48406859639249</c:v>
                </c:pt>
                <c:pt idx="43">
                  <c:v>739.63506379646537</c:v>
                </c:pt>
                <c:pt idx="44">
                  <c:v>741.7923327325384</c:v>
                </c:pt>
                <c:pt idx="45">
                  <c:v>743.95589370300831</c:v>
                </c:pt>
                <c:pt idx="46">
                  <c:v>746.12576505964205</c:v>
                </c:pt>
                <c:pt idx="47">
                  <c:v>748.30196520773268</c:v>
                </c:pt>
                <c:pt idx="48">
                  <c:v>750.48451260625529</c:v>
                </c:pt>
                <c:pt idx="49">
                  <c:v>752.67342576802355</c:v>
                </c:pt>
                <c:pt idx="50">
                  <c:v>754.86872325984689</c:v>
                </c:pt>
                <c:pt idx="51">
                  <c:v>757.07042370268812</c:v>
                </c:pt>
                <c:pt idx="52">
                  <c:v>759.27854577182097</c:v>
                </c:pt>
                <c:pt idx="53">
                  <c:v>761.49310819698871</c:v>
                </c:pt>
                <c:pt idx="54">
                  <c:v>763.71412976256329</c:v>
                </c:pt>
                <c:pt idx="55">
                  <c:v>765.94162930770415</c:v>
                </c:pt>
                <c:pt idx="56">
                  <c:v>768.17562572651832</c:v>
                </c:pt>
                <c:pt idx="57">
                  <c:v>770.4161379682206</c:v>
                </c:pt>
                <c:pt idx="58">
                  <c:v>772.66318503729462</c:v>
                </c:pt>
                <c:pt idx="59">
                  <c:v>774.91678599365332</c:v>
                </c:pt>
                <c:pt idx="60">
                  <c:v>777.17695995280155</c:v>
                </c:pt>
                <c:pt idx="61">
                  <c:v>779.44372608599724</c:v>
                </c:pt>
                <c:pt idx="62">
                  <c:v>781.71710362041472</c:v>
                </c:pt>
                <c:pt idx="63">
                  <c:v>783.99711183930754</c:v>
                </c:pt>
                <c:pt idx="64">
                  <c:v>786.28377008217217</c:v>
                </c:pt>
                <c:pt idx="65">
                  <c:v>788.57709774491184</c:v>
                </c:pt>
                <c:pt idx="66">
                  <c:v>790.87711428000114</c:v>
                </c:pt>
                <c:pt idx="67">
                  <c:v>793.18383919665121</c:v>
                </c:pt>
                <c:pt idx="68">
                  <c:v>795.49729206097493</c:v>
                </c:pt>
                <c:pt idx="69">
                  <c:v>797.81749249615257</c:v>
                </c:pt>
                <c:pt idx="70">
                  <c:v>800.14446018259969</c:v>
                </c:pt>
                <c:pt idx="71">
                  <c:v>802.47821485813222</c:v>
                </c:pt>
                <c:pt idx="72">
                  <c:v>804.81877631813518</c:v>
                </c:pt>
                <c:pt idx="73">
                  <c:v>807.1661644157299</c:v>
                </c:pt>
                <c:pt idx="74">
                  <c:v>809.52039906194238</c:v>
                </c:pt>
                <c:pt idx="75">
                  <c:v>811.88150022587297</c:v>
                </c:pt>
                <c:pt idx="76">
                  <c:v>814.24948793486521</c:v>
                </c:pt>
                <c:pt idx="77">
                  <c:v>816.6243822746751</c:v>
                </c:pt>
                <c:pt idx="78">
                  <c:v>819.00620338964291</c:v>
                </c:pt>
                <c:pt idx="79">
                  <c:v>821.39497148286273</c:v>
                </c:pt>
                <c:pt idx="80">
                  <c:v>823.79070681635449</c:v>
                </c:pt>
                <c:pt idx="81">
                  <c:v>826.19342971123535</c:v>
                </c:pt>
                <c:pt idx="82">
                  <c:v>828.60316054789325</c:v>
                </c:pt>
                <c:pt idx="83">
                  <c:v>831.01991976615795</c:v>
                </c:pt>
                <c:pt idx="84">
                  <c:v>833.44372786547581</c:v>
                </c:pt>
                <c:pt idx="85">
                  <c:v>835.87460540508357</c:v>
                </c:pt>
                <c:pt idx="86">
                  <c:v>838.31257300418167</c:v>
                </c:pt>
                <c:pt idx="87">
                  <c:v>840.75765134211053</c:v>
                </c:pt>
                <c:pt idx="88">
                  <c:v>843.20986115852497</c:v>
                </c:pt>
                <c:pt idx="89">
                  <c:v>845.66922325357075</c:v>
                </c:pt>
                <c:pt idx="90">
                  <c:v>848.13575848806033</c:v>
                </c:pt>
                <c:pt idx="91">
                  <c:v>850.60948778365037</c:v>
                </c:pt>
                <c:pt idx="92">
                  <c:v>853.09043212301947</c:v>
                </c:pt>
                <c:pt idx="93">
                  <c:v>855.57861255004491</c:v>
                </c:pt>
                <c:pt idx="94">
                  <c:v>858.07405016998268</c:v>
                </c:pt>
                <c:pt idx="95">
                  <c:v>860.57676614964487</c:v>
                </c:pt>
                <c:pt idx="96">
                  <c:v>863.0867817175814</c:v>
                </c:pt>
                <c:pt idx="97">
                  <c:v>865.60411816425778</c:v>
                </c:pt>
                <c:pt idx="98">
                  <c:v>868.12879684223674</c:v>
                </c:pt>
                <c:pt idx="99">
                  <c:v>870.66083916636012</c:v>
                </c:pt>
                <c:pt idx="100">
                  <c:v>873.20026661392853</c:v>
                </c:pt>
                <c:pt idx="101">
                  <c:v>875.74710072488574</c:v>
                </c:pt>
                <c:pt idx="102">
                  <c:v>878.3013631020001</c:v>
                </c:pt>
                <c:pt idx="103">
                  <c:v>880.86307541104748</c:v>
                </c:pt>
                <c:pt idx="104">
                  <c:v>883.43225938099647</c:v>
                </c:pt>
                <c:pt idx="105">
                  <c:v>886.00893680419119</c:v>
                </c:pt>
                <c:pt idx="106">
                  <c:v>888.59312953653659</c:v>
                </c:pt>
                <c:pt idx="107">
                  <c:v>891.1848594976849</c:v>
                </c:pt>
                <c:pt idx="108">
                  <c:v>893.78414867121978</c:v>
                </c:pt>
                <c:pt idx="109">
                  <c:v>896.39101910484419</c:v>
                </c:pt>
                <c:pt idx="110">
                  <c:v>899.00549291056666</c:v>
                </c:pt>
                <c:pt idx="111">
                  <c:v>901.62759226488902</c:v>
                </c:pt>
                <c:pt idx="112">
                  <c:v>904.25733940899511</c:v>
                </c:pt>
                <c:pt idx="113">
                  <c:v>906.89475664893803</c:v>
                </c:pt>
                <c:pt idx="114">
                  <c:v>909.53986635583078</c:v>
                </c:pt>
                <c:pt idx="115">
                  <c:v>912.19269096603512</c:v>
                </c:pt>
                <c:pt idx="116">
                  <c:v>914.85325298135274</c:v>
                </c:pt>
                <c:pt idx="117">
                  <c:v>917.52157496921507</c:v>
                </c:pt>
                <c:pt idx="118">
                  <c:v>920.19767956287535</c:v>
                </c:pt>
                <c:pt idx="119">
                  <c:v>922.88158946160024</c:v>
                </c:pt>
                <c:pt idx="120">
                  <c:v>925.5733274308634</c:v>
                </c:pt>
                <c:pt idx="121">
                  <c:v>928.27291630253683</c:v>
                </c:pt>
                <c:pt idx="122">
                  <c:v>930.98037897508584</c:v>
                </c:pt>
                <c:pt idx="123">
                  <c:v>933.69573841376325</c:v>
                </c:pt>
                <c:pt idx="124">
                  <c:v>936.41901765080331</c:v>
                </c:pt>
                <c:pt idx="125">
                  <c:v>939.15023978561817</c:v>
                </c:pt>
                <c:pt idx="126">
                  <c:v>941.88942798499272</c:v>
                </c:pt>
                <c:pt idx="127">
                  <c:v>944.63660548328232</c:v>
                </c:pt>
                <c:pt idx="128">
                  <c:v>947.39179558260867</c:v>
                </c:pt>
                <c:pt idx="129">
                  <c:v>950.15502165305793</c:v>
                </c:pt>
                <c:pt idx="130">
                  <c:v>952.92630713287929</c:v>
                </c:pt>
                <c:pt idx="131">
                  <c:v>955.70567552868351</c:v>
                </c:pt>
                <c:pt idx="132">
                  <c:v>958.49315041564228</c:v>
                </c:pt>
                <c:pt idx="133">
                  <c:v>961.28875543768777</c:v>
                </c:pt>
                <c:pt idx="134">
                  <c:v>964.09251430771428</c:v>
                </c:pt>
                <c:pt idx="135">
                  <c:v>966.90445080777863</c:v>
                </c:pt>
                <c:pt idx="136">
                  <c:v>969.72458878930127</c:v>
                </c:pt>
                <c:pt idx="137">
                  <c:v>972.55295217327</c:v>
                </c:pt>
                <c:pt idx="138">
                  <c:v>975.38956495044204</c:v>
                </c:pt>
                <c:pt idx="139">
                  <c:v>978.23445118154746</c:v>
                </c:pt>
                <c:pt idx="140">
                  <c:v>981.08763499749364</c:v>
                </c:pt>
                <c:pt idx="141">
                  <c:v>983.94914059956966</c:v>
                </c:pt>
                <c:pt idx="142">
                  <c:v>986.81899225965196</c:v>
                </c:pt>
                <c:pt idx="143">
                  <c:v>989.69721432040899</c:v>
                </c:pt>
                <c:pt idx="144">
                  <c:v>992.58383119551047</c:v>
                </c:pt>
                <c:pt idx="145">
                  <c:v>995.4788673698306</c:v>
                </c:pt>
                <c:pt idx="146">
                  <c:v>998.38234739965924</c:v>
                </c:pt>
                <c:pt idx="147">
                  <c:v>1001.2942959129083</c:v>
                </c:pt>
                <c:pt idx="148">
                  <c:v>1004.2147376093209</c:v>
                </c:pt>
                <c:pt idx="149">
                  <c:v>1007.1436972606814</c:v>
                </c:pt>
                <c:pt idx="150">
                  <c:v>1010.0811997110251</c:v>
                </c:pt>
                <c:pt idx="151">
                  <c:v>1013.0272698768489</c:v>
                </c:pt>
                <c:pt idx="152">
                  <c:v>1015.9819327473231</c:v>
                </c:pt>
                <c:pt idx="153">
                  <c:v>1018.9452133845026</c:v>
                </c:pt>
                <c:pt idx="154">
                  <c:v>1021.9171369235409</c:v>
                </c:pt>
                <c:pt idx="155">
                  <c:v>1024.8977285729011</c:v>
                </c:pt>
                <c:pt idx="156">
                  <c:v>1027.8870136145722</c:v>
                </c:pt>
                <c:pt idx="157">
                  <c:v>1030.8850174042814</c:v>
                </c:pt>
                <c:pt idx="158">
                  <c:v>1033.8917653717103</c:v>
                </c:pt>
                <c:pt idx="159">
                  <c:v>1036.9072830207112</c:v>
                </c:pt>
                <c:pt idx="160">
                  <c:v>1039.9315959295218</c:v>
                </c:pt>
                <c:pt idx="161">
                  <c:v>1042.964729750983</c:v>
                </c:pt>
                <c:pt idx="162">
                  <c:v>1046.0067102127564</c:v>
                </c:pt>
                <c:pt idx="163">
                  <c:v>1049.0575631175436</c:v>
                </c:pt>
                <c:pt idx="164">
                  <c:v>1052.1173143433032</c:v>
                </c:pt>
                <c:pt idx="165">
                  <c:v>1055.1859898434711</c:v>
                </c:pt>
                <c:pt idx="166">
                  <c:v>1058.2636156471813</c:v>
                </c:pt>
                <c:pt idx="167">
                  <c:v>1061.3502178594856</c:v>
                </c:pt>
                <c:pt idx="168">
                  <c:v>1064.4458226615757</c:v>
                </c:pt>
                <c:pt idx="169">
                  <c:v>1067.5504563110053</c:v>
                </c:pt>
                <c:pt idx="170">
                  <c:v>1070.6641451419123</c:v>
                </c:pt>
                <c:pt idx="171">
                  <c:v>1073.7869155652431</c:v>
                </c:pt>
                <c:pt idx="172">
                  <c:v>1076.9187940689749</c:v>
                </c:pt>
                <c:pt idx="173">
                  <c:v>1080.0598072183427</c:v>
                </c:pt>
                <c:pt idx="174">
                  <c:v>1083.2099816560631</c:v>
                </c:pt>
                <c:pt idx="175">
                  <c:v>1086.3693441025598</c:v>
                </c:pt>
                <c:pt idx="176">
                  <c:v>1089.5379213561926</c:v>
                </c:pt>
                <c:pt idx="177">
                  <c:v>1092.7157402934815</c:v>
                </c:pt>
                <c:pt idx="178">
                  <c:v>1095.9028278693372</c:v>
                </c:pt>
                <c:pt idx="179">
                  <c:v>1099.0992111172893</c:v>
                </c:pt>
                <c:pt idx="180">
                  <c:v>1102.3049171497148</c:v>
                </c:pt>
                <c:pt idx="181">
                  <c:v>1105.5199731580683</c:v>
                </c:pt>
                <c:pt idx="182">
                  <c:v>1108.7444064131125</c:v>
                </c:pt>
                <c:pt idx="183">
                  <c:v>1111.9782442651508</c:v>
                </c:pt>
                <c:pt idx="184">
                  <c:v>1115.2215141442578</c:v>
                </c:pt>
                <c:pt idx="185">
                  <c:v>1118.4742435605117</c:v>
                </c:pt>
                <c:pt idx="186">
                  <c:v>1121.73646010423</c:v>
                </c:pt>
                <c:pt idx="187">
                  <c:v>1125.0081914462003</c:v>
                </c:pt>
                <c:pt idx="188">
                  <c:v>1128.2894653379187</c:v>
                </c:pt>
                <c:pt idx="189">
                  <c:v>1131.5803096118209</c:v>
                </c:pt>
                <c:pt idx="190">
                  <c:v>1134.880752181522</c:v>
                </c:pt>
                <c:pt idx="191">
                  <c:v>1138.1908210420515</c:v>
                </c:pt>
                <c:pt idx="192">
                  <c:v>1141.5105442700906</c:v>
                </c:pt>
                <c:pt idx="193">
                  <c:v>1144.8399500242117</c:v>
                </c:pt>
                <c:pt idx="194">
                  <c:v>1148.1790665451158</c:v>
                </c:pt>
                <c:pt idx="195">
                  <c:v>1151.5279221558724</c:v>
                </c:pt>
                <c:pt idx="196">
                  <c:v>1154.8865452621601</c:v>
                </c:pt>
                <c:pt idx="197">
                  <c:v>1158.2549643525083</c:v>
                </c:pt>
                <c:pt idx="198">
                  <c:v>1161.6332079985364</c:v>
                </c:pt>
                <c:pt idx="199">
                  <c:v>1165.0213048551989</c:v>
                </c:pt>
                <c:pt idx="200">
                  <c:v>1168.4192836610264</c:v>
                </c:pt>
                <c:pt idx="201">
                  <c:v>1171.8271732383712</c:v>
                </c:pt>
                <c:pt idx="202">
                  <c:v>1175.2450024936497</c:v>
                </c:pt>
                <c:pt idx="203">
                  <c:v>1178.6728004175895</c:v>
                </c:pt>
                <c:pt idx="204">
                  <c:v>1182.1105960854741</c:v>
                </c:pt>
                <c:pt idx="205">
                  <c:v>1185.5584186573901</c:v>
                </c:pt>
                <c:pt idx="206">
                  <c:v>1189.0162973784743</c:v>
                </c:pt>
                <c:pt idx="207">
                  <c:v>1192.4842615791615</c:v>
                </c:pt>
                <c:pt idx="208">
                  <c:v>1195.962340675434</c:v>
                </c:pt>
                <c:pt idx="209">
                  <c:v>1199.4505641690705</c:v>
                </c:pt>
                <c:pt idx="210">
                  <c:v>1202.948961647897</c:v>
                </c:pt>
                <c:pt idx="211">
                  <c:v>1206.4575627860368</c:v>
                </c:pt>
                <c:pt idx="212">
                  <c:v>1209.9763973441629</c:v>
                </c:pt>
                <c:pt idx="213">
                  <c:v>1213.5054951697498</c:v>
                </c:pt>
                <c:pt idx="214">
                  <c:v>1217.0448861973282</c:v>
                </c:pt>
                <c:pt idx="215">
                  <c:v>1220.5946004487373</c:v>
                </c:pt>
                <c:pt idx="216">
                  <c:v>1224.1546680333793</c:v>
                </c:pt>
                <c:pt idx="217">
                  <c:v>1227.7251191484768</c:v>
                </c:pt>
                <c:pt idx="218">
                  <c:v>1231.3059840793264</c:v>
                </c:pt>
                <c:pt idx="219">
                  <c:v>1234.8972931995577</c:v>
                </c:pt>
                <c:pt idx="220">
                  <c:v>1238.49907697139</c:v>
                </c:pt>
                <c:pt idx="221">
                  <c:v>1242.1113659458897</c:v>
                </c:pt>
                <c:pt idx="222">
                  <c:v>1245.7341907632317</c:v>
                </c:pt>
                <c:pt idx="223">
                  <c:v>1249.367582152958</c:v>
                </c:pt>
                <c:pt idx="224">
                  <c:v>1253.0115709342374</c:v>
                </c:pt>
                <c:pt idx="225">
                  <c:v>1256.6661880161291</c:v>
                </c:pt>
                <c:pt idx="226">
                  <c:v>1260.3314643978426</c:v>
                </c:pt>
                <c:pt idx="227">
                  <c:v>1264.007431169003</c:v>
                </c:pt>
                <c:pt idx="228">
                  <c:v>1267.6941195099125</c:v>
                </c:pt>
                <c:pt idx="229">
                  <c:v>1271.3915606918167</c:v>
                </c:pt>
                <c:pt idx="230">
                  <c:v>1275.0997860771677</c:v>
                </c:pt>
                <c:pt idx="231">
                  <c:v>1278.8188271198928</c:v>
                </c:pt>
                <c:pt idx="232">
                  <c:v>1282.5487153656591</c:v>
                </c:pt>
                <c:pt idx="233">
                  <c:v>1286.2894824521422</c:v>
                </c:pt>
                <c:pt idx="234">
                  <c:v>1290.0411601092944</c:v>
                </c:pt>
                <c:pt idx="235">
                  <c:v>1293.8037801596131</c:v>
                </c:pt>
                <c:pt idx="236">
                  <c:v>1297.5773745184119</c:v>
                </c:pt>
                <c:pt idx="237">
                  <c:v>1301.3619751940907</c:v>
                </c:pt>
                <c:pt idx="238">
                  <c:v>1305.1576142884069</c:v>
                </c:pt>
                <c:pt idx="239">
                  <c:v>1308.9643239967481</c:v>
                </c:pt>
                <c:pt idx="240">
                  <c:v>1312.7821366084054</c:v>
                </c:pt>
                <c:pt idx="241">
                  <c:v>1316.6110845068465</c:v>
                </c:pt>
                <c:pt idx="242">
                  <c:v>1320.4512001699914</c:v>
                </c:pt>
                <c:pt idx="243">
                  <c:v>1324.3025161704873</c:v>
                </c:pt>
                <c:pt idx="244">
                  <c:v>1328.1650651759844</c:v>
                </c:pt>
                <c:pt idx="245">
                  <c:v>1332.0388799494144</c:v>
                </c:pt>
                <c:pt idx="246">
                  <c:v>1335.9239933492668</c:v>
                </c:pt>
                <c:pt idx="247">
                  <c:v>1339.8204383298689</c:v>
                </c:pt>
                <c:pt idx="248">
                  <c:v>1343.7282479416642</c:v>
                </c:pt>
                <c:pt idx="249">
                  <c:v>1347.647455331494</c:v>
                </c:pt>
                <c:pt idx="250">
                  <c:v>1351.5780937428776</c:v>
                </c:pt>
                <c:pt idx="251">
                  <c:v>1355.5201965162944</c:v>
                </c:pt>
                <c:pt idx="252">
                  <c:v>1359.4737970894671</c:v>
                </c:pt>
                <c:pt idx="253">
                  <c:v>1363.4389289976446</c:v>
                </c:pt>
                <c:pt idx="254">
                  <c:v>1367.4156258738876</c:v>
                </c:pt>
                <c:pt idx="255">
                  <c:v>1371.4039214493532</c:v>
                </c:pt>
                <c:pt idx="256">
                  <c:v>1375.4038495535806</c:v>
                </c:pt>
                <c:pt idx="257">
                  <c:v>1379.4154441147784</c:v>
                </c:pt>
                <c:pt idx="258">
                  <c:v>1383.4387391601131</c:v>
                </c:pt>
                <c:pt idx="259">
                  <c:v>1387.4737688159969</c:v>
                </c:pt>
                <c:pt idx="260">
                  <c:v>1391.5205673083769</c:v>
                </c:pt>
                <c:pt idx="261">
                  <c:v>1395.5791689630264</c:v>
                </c:pt>
                <c:pt idx="262">
                  <c:v>1399.6496082058352</c:v>
                </c:pt>
                <c:pt idx="263">
                  <c:v>1403.7319195631021</c:v>
                </c:pt>
                <c:pt idx="264">
                  <c:v>1407.8261376618279</c:v>
                </c:pt>
                <c:pt idx="265">
                  <c:v>1411.9322972300083</c:v>
                </c:pt>
                <c:pt idx="266">
                  <c:v>1416.0504330969291</c:v>
                </c:pt>
                <c:pt idx="267">
                  <c:v>1420.1805801934618</c:v>
                </c:pt>
                <c:pt idx="268">
                  <c:v>1424.3227735523594</c:v>
                </c:pt>
                <c:pt idx="269">
                  <c:v>1428.4770483085538</c:v>
                </c:pt>
                <c:pt idx="270">
                  <c:v>1432.6434396994537</c:v>
                </c:pt>
                <c:pt idx="271">
                  <c:v>1436.8219830652436</c:v>
                </c:pt>
                <c:pt idx="272">
                  <c:v>1441.0127138491841</c:v>
                </c:pt>
                <c:pt idx="273">
                  <c:v>1445.2156675979109</c:v>
                </c:pt>
                <c:pt idx="274">
                  <c:v>1449.4308799617381</c:v>
                </c:pt>
                <c:pt idx="275">
                  <c:v>1453.6583866949597</c:v>
                </c:pt>
                <c:pt idx="276">
                  <c:v>1457.8982236561535</c:v>
                </c:pt>
                <c:pt idx="277">
                  <c:v>1462.1504268084839</c:v>
                </c:pt>
                <c:pt idx="278">
                  <c:v>1466.4150322200085</c:v>
                </c:pt>
                <c:pt idx="279">
                  <c:v>1470.6920760639834</c:v>
                </c:pt>
                <c:pt idx="280">
                  <c:v>1474.9815946191702</c:v>
                </c:pt>
                <c:pt idx="281">
                  <c:v>1479.283624270143</c:v>
                </c:pt>
                <c:pt idx="282">
                  <c:v>1483.5982015075974</c:v>
                </c:pt>
                <c:pt idx="283">
                  <c:v>1487.9253629286613</c:v>
                </c:pt>
                <c:pt idx="284">
                  <c:v>1492.2651452372033</c:v>
                </c:pt>
                <c:pt idx="285">
                  <c:v>1496.6175852441449</c:v>
                </c:pt>
                <c:pt idx="286">
                  <c:v>1500.982719867774</c:v>
                </c:pt>
                <c:pt idx="287">
                  <c:v>1505.360586134055</c:v>
                </c:pt>
                <c:pt idx="288">
                  <c:v>1509.7512211769458</c:v>
                </c:pt>
                <c:pt idx="289">
                  <c:v>1514.1546622387118</c:v>
                </c:pt>
                <c:pt idx="290">
                  <c:v>1518.5709466702415</c:v>
                </c:pt>
                <c:pt idx="291">
                  <c:v>1523.0001119313631</c:v>
                </c:pt>
                <c:pt idx="292">
                  <c:v>1527.4421955911628</c:v>
                </c:pt>
                <c:pt idx="293">
                  <c:v>1531.8972353283039</c:v>
                </c:pt>
                <c:pt idx="294">
                  <c:v>1536.3652689313446</c:v>
                </c:pt>
                <c:pt idx="295">
                  <c:v>1540.846334299061</c:v>
                </c:pt>
                <c:pt idx="296">
                  <c:v>1545.3404694407666</c:v>
                </c:pt>
                <c:pt idx="297">
                  <c:v>1549.8477124766357</c:v>
                </c:pt>
                <c:pt idx="298">
                  <c:v>1554.3681016380258</c:v>
                </c:pt>
                <c:pt idx="299">
                  <c:v>1558.9016752678031</c:v>
                </c:pt>
              </c:numCache>
            </c:numRef>
          </c:val>
          <c:extLst>
            <c:ext xmlns:c16="http://schemas.microsoft.com/office/drawing/2014/chart" uri="{C3380CC4-5D6E-409C-BE32-E72D297353CC}">
              <c16:uniqueId val="{00000002-BB32-40CC-8652-24F4C06152B1}"/>
            </c:ext>
          </c:extLst>
        </c:ser>
        <c:ser>
          <c:idx val="3"/>
          <c:order val="2"/>
          <c:tx>
            <c:strRef>
              <c:f>Finanzierungsrechner!$G$16</c:f>
              <c:strCache>
                <c:ptCount val="1"/>
                <c:pt idx="0">
                  <c:v>Zinsanteil</c:v>
                </c:pt>
              </c:strCache>
            </c:strRef>
          </c:tx>
          <c:spPr>
            <a:solidFill>
              <a:srgbClr val="0066B3"/>
            </a:solidFill>
            <a:ln>
              <a:noFill/>
            </a:ln>
            <a:effectLst/>
          </c:spPr>
          <c:invertIfNegative val="0"/>
          <c:cat>
            <c:numRef>
              <c:f>Finanzierungsrechner!$C$17:$C$316</c:f>
              <c:numCache>
                <c:formatCode>m/d/yyyy</c:formatCode>
                <c:ptCount val="300"/>
                <c:pt idx="0">
                  <c:v>45750</c:v>
                </c:pt>
                <c:pt idx="1">
                  <c:v>45780</c:v>
                </c:pt>
                <c:pt idx="2">
                  <c:v>45811</c:v>
                </c:pt>
                <c:pt idx="3">
                  <c:v>45841</c:v>
                </c:pt>
                <c:pt idx="4">
                  <c:v>45872</c:v>
                </c:pt>
                <c:pt idx="5">
                  <c:v>45903</c:v>
                </c:pt>
                <c:pt idx="6">
                  <c:v>45933</c:v>
                </c:pt>
                <c:pt idx="7">
                  <c:v>45964</c:v>
                </c:pt>
                <c:pt idx="8">
                  <c:v>45994</c:v>
                </c:pt>
                <c:pt idx="9">
                  <c:v>46025</c:v>
                </c:pt>
                <c:pt idx="10">
                  <c:v>46056</c:v>
                </c:pt>
                <c:pt idx="11">
                  <c:v>46084</c:v>
                </c:pt>
                <c:pt idx="12">
                  <c:v>46115</c:v>
                </c:pt>
                <c:pt idx="13">
                  <c:v>46145</c:v>
                </c:pt>
                <c:pt idx="14">
                  <c:v>46176</c:v>
                </c:pt>
                <c:pt idx="15">
                  <c:v>46206</c:v>
                </c:pt>
                <c:pt idx="16">
                  <c:v>46237</c:v>
                </c:pt>
                <c:pt idx="17">
                  <c:v>46268</c:v>
                </c:pt>
                <c:pt idx="18">
                  <c:v>46298</c:v>
                </c:pt>
                <c:pt idx="19">
                  <c:v>46329</c:v>
                </c:pt>
                <c:pt idx="20">
                  <c:v>46359</c:v>
                </c:pt>
                <c:pt idx="21">
                  <c:v>46390</c:v>
                </c:pt>
                <c:pt idx="22">
                  <c:v>46421</c:v>
                </c:pt>
                <c:pt idx="23">
                  <c:v>46449</c:v>
                </c:pt>
                <c:pt idx="24">
                  <c:v>46480</c:v>
                </c:pt>
                <c:pt idx="25">
                  <c:v>46510</c:v>
                </c:pt>
                <c:pt idx="26">
                  <c:v>46541</c:v>
                </c:pt>
                <c:pt idx="27">
                  <c:v>46571</c:v>
                </c:pt>
                <c:pt idx="28">
                  <c:v>46602</c:v>
                </c:pt>
                <c:pt idx="29">
                  <c:v>46633</c:v>
                </c:pt>
                <c:pt idx="30">
                  <c:v>46663</c:v>
                </c:pt>
                <c:pt idx="31">
                  <c:v>46694</c:v>
                </c:pt>
                <c:pt idx="32">
                  <c:v>46724</c:v>
                </c:pt>
                <c:pt idx="33">
                  <c:v>46755</c:v>
                </c:pt>
                <c:pt idx="34">
                  <c:v>46786</c:v>
                </c:pt>
                <c:pt idx="35">
                  <c:v>46815</c:v>
                </c:pt>
                <c:pt idx="36">
                  <c:v>46846</c:v>
                </c:pt>
                <c:pt idx="37">
                  <c:v>46876</c:v>
                </c:pt>
                <c:pt idx="38">
                  <c:v>46907</c:v>
                </c:pt>
                <c:pt idx="39">
                  <c:v>46937</c:v>
                </c:pt>
                <c:pt idx="40">
                  <c:v>46968</c:v>
                </c:pt>
                <c:pt idx="41">
                  <c:v>46999</c:v>
                </c:pt>
                <c:pt idx="42">
                  <c:v>47029</c:v>
                </c:pt>
                <c:pt idx="43">
                  <c:v>47060</c:v>
                </c:pt>
                <c:pt idx="44">
                  <c:v>47090</c:v>
                </c:pt>
                <c:pt idx="45">
                  <c:v>47121</c:v>
                </c:pt>
                <c:pt idx="46">
                  <c:v>47152</c:v>
                </c:pt>
                <c:pt idx="47">
                  <c:v>47180</c:v>
                </c:pt>
                <c:pt idx="48">
                  <c:v>47211</c:v>
                </c:pt>
                <c:pt idx="49">
                  <c:v>47241</c:v>
                </c:pt>
                <c:pt idx="50">
                  <c:v>47272</c:v>
                </c:pt>
                <c:pt idx="51">
                  <c:v>47302</c:v>
                </c:pt>
                <c:pt idx="52">
                  <c:v>47333</c:v>
                </c:pt>
                <c:pt idx="53">
                  <c:v>47364</c:v>
                </c:pt>
                <c:pt idx="54">
                  <c:v>47394</c:v>
                </c:pt>
                <c:pt idx="55">
                  <c:v>47425</c:v>
                </c:pt>
                <c:pt idx="56">
                  <c:v>47455</c:v>
                </c:pt>
                <c:pt idx="57">
                  <c:v>47486</c:v>
                </c:pt>
                <c:pt idx="58">
                  <c:v>47517</c:v>
                </c:pt>
                <c:pt idx="59">
                  <c:v>47545</c:v>
                </c:pt>
                <c:pt idx="60">
                  <c:v>47576</c:v>
                </c:pt>
                <c:pt idx="61">
                  <c:v>47606</c:v>
                </c:pt>
                <c:pt idx="62">
                  <c:v>47637</c:v>
                </c:pt>
                <c:pt idx="63">
                  <c:v>47667</c:v>
                </c:pt>
                <c:pt idx="64">
                  <c:v>47698</c:v>
                </c:pt>
                <c:pt idx="65">
                  <c:v>47729</c:v>
                </c:pt>
                <c:pt idx="66">
                  <c:v>47759</c:v>
                </c:pt>
                <c:pt idx="67">
                  <c:v>47790</c:v>
                </c:pt>
                <c:pt idx="68">
                  <c:v>47820</c:v>
                </c:pt>
                <c:pt idx="69">
                  <c:v>47851</c:v>
                </c:pt>
                <c:pt idx="70">
                  <c:v>47882</c:v>
                </c:pt>
                <c:pt idx="71">
                  <c:v>47910</c:v>
                </c:pt>
                <c:pt idx="72">
                  <c:v>47941</c:v>
                </c:pt>
                <c:pt idx="73">
                  <c:v>47971</c:v>
                </c:pt>
                <c:pt idx="74">
                  <c:v>48002</c:v>
                </c:pt>
                <c:pt idx="75">
                  <c:v>48032</c:v>
                </c:pt>
                <c:pt idx="76">
                  <c:v>48063</c:v>
                </c:pt>
                <c:pt idx="77">
                  <c:v>48094</c:v>
                </c:pt>
                <c:pt idx="78">
                  <c:v>48124</c:v>
                </c:pt>
                <c:pt idx="79">
                  <c:v>48155</c:v>
                </c:pt>
                <c:pt idx="80">
                  <c:v>48185</c:v>
                </c:pt>
                <c:pt idx="81">
                  <c:v>48216</c:v>
                </c:pt>
                <c:pt idx="82">
                  <c:v>48247</c:v>
                </c:pt>
                <c:pt idx="83">
                  <c:v>48276</c:v>
                </c:pt>
                <c:pt idx="84">
                  <c:v>48307</c:v>
                </c:pt>
                <c:pt idx="85">
                  <c:v>48337</c:v>
                </c:pt>
                <c:pt idx="86">
                  <c:v>48368</c:v>
                </c:pt>
                <c:pt idx="87">
                  <c:v>48398</c:v>
                </c:pt>
                <c:pt idx="88">
                  <c:v>48429</c:v>
                </c:pt>
                <c:pt idx="89">
                  <c:v>48460</c:v>
                </c:pt>
                <c:pt idx="90">
                  <c:v>48490</c:v>
                </c:pt>
                <c:pt idx="91">
                  <c:v>48521</c:v>
                </c:pt>
                <c:pt idx="92">
                  <c:v>48551</c:v>
                </c:pt>
                <c:pt idx="93">
                  <c:v>48582</c:v>
                </c:pt>
                <c:pt idx="94">
                  <c:v>48613</c:v>
                </c:pt>
                <c:pt idx="95">
                  <c:v>48641</c:v>
                </c:pt>
                <c:pt idx="96">
                  <c:v>48672</c:v>
                </c:pt>
                <c:pt idx="97">
                  <c:v>48702</c:v>
                </c:pt>
                <c:pt idx="98">
                  <c:v>48733</c:v>
                </c:pt>
                <c:pt idx="99">
                  <c:v>48763</c:v>
                </c:pt>
                <c:pt idx="100">
                  <c:v>48794</c:v>
                </c:pt>
                <c:pt idx="101">
                  <c:v>48825</c:v>
                </c:pt>
                <c:pt idx="102">
                  <c:v>48855</c:v>
                </c:pt>
                <c:pt idx="103">
                  <c:v>48886</c:v>
                </c:pt>
                <c:pt idx="104">
                  <c:v>48916</c:v>
                </c:pt>
                <c:pt idx="105">
                  <c:v>48947</c:v>
                </c:pt>
                <c:pt idx="106">
                  <c:v>48978</c:v>
                </c:pt>
                <c:pt idx="107">
                  <c:v>49006</c:v>
                </c:pt>
                <c:pt idx="108">
                  <c:v>49037</c:v>
                </c:pt>
                <c:pt idx="109">
                  <c:v>49067</c:v>
                </c:pt>
                <c:pt idx="110">
                  <c:v>49098</c:v>
                </c:pt>
                <c:pt idx="111">
                  <c:v>49128</c:v>
                </c:pt>
                <c:pt idx="112">
                  <c:v>49159</c:v>
                </c:pt>
                <c:pt idx="113">
                  <c:v>49190</c:v>
                </c:pt>
                <c:pt idx="114">
                  <c:v>49220</c:v>
                </c:pt>
                <c:pt idx="115">
                  <c:v>49251</c:v>
                </c:pt>
                <c:pt idx="116">
                  <c:v>49281</c:v>
                </c:pt>
                <c:pt idx="117">
                  <c:v>49312</c:v>
                </c:pt>
                <c:pt idx="118">
                  <c:v>49343</c:v>
                </c:pt>
                <c:pt idx="119">
                  <c:v>49371</c:v>
                </c:pt>
                <c:pt idx="120">
                  <c:v>49402</c:v>
                </c:pt>
                <c:pt idx="121">
                  <c:v>49432</c:v>
                </c:pt>
                <c:pt idx="122">
                  <c:v>49463</c:v>
                </c:pt>
                <c:pt idx="123">
                  <c:v>49493</c:v>
                </c:pt>
                <c:pt idx="124">
                  <c:v>49524</c:v>
                </c:pt>
                <c:pt idx="125">
                  <c:v>49555</c:v>
                </c:pt>
                <c:pt idx="126">
                  <c:v>49585</c:v>
                </c:pt>
                <c:pt idx="127">
                  <c:v>49616</c:v>
                </c:pt>
                <c:pt idx="128">
                  <c:v>49646</c:v>
                </c:pt>
                <c:pt idx="129">
                  <c:v>49677</c:v>
                </c:pt>
                <c:pt idx="130">
                  <c:v>49708</c:v>
                </c:pt>
                <c:pt idx="131">
                  <c:v>49737</c:v>
                </c:pt>
                <c:pt idx="132">
                  <c:v>49768</c:v>
                </c:pt>
                <c:pt idx="133">
                  <c:v>49798</c:v>
                </c:pt>
                <c:pt idx="134">
                  <c:v>49829</c:v>
                </c:pt>
                <c:pt idx="135">
                  <c:v>49859</c:v>
                </c:pt>
                <c:pt idx="136">
                  <c:v>49890</c:v>
                </c:pt>
                <c:pt idx="137">
                  <c:v>49921</c:v>
                </c:pt>
                <c:pt idx="138">
                  <c:v>49951</c:v>
                </c:pt>
                <c:pt idx="139">
                  <c:v>49982</c:v>
                </c:pt>
                <c:pt idx="140">
                  <c:v>50012</c:v>
                </c:pt>
                <c:pt idx="141">
                  <c:v>50043</c:v>
                </c:pt>
                <c:pt idx="142">
                  <c:v>50074</c:v>
                </c:pt>
                <c:pt idx="143">
                  <c:v>50102</c:v>
                </c:pt>
                <c:pt idx="144">
                  <c:v>50133</c:v>
                </c:pt>
                <c:pt idx="145">
                  <c:v>50163</c:v>
                </c:pt>
                <c:pt idx="146">
                  <c:v>50194</c:v>
                </c:pt>
                <c:pt idx="147">
                  <c:v>50224</c:v>
                </c:pt>
                <c:pt idx="148">
                  <c:v>50255</c:v>
                </c:pt>
                <c:pt idx="149">
                  <c:v>50286</c:v>
                </c:pt>
                <c:pt idx="150">
                  <c:v>50316</c:v>
                </c:pt>
                <c:pt idx="151">
                  <c:v>50347</c:v>
                </c:pt>
                <c:pt idx="152">
                  <c:v>50377</c:v>
                </c:pt>
                <c:pt idx="153">
                  <c:v>50408</c:v>
                </c:pt>
                <c:pt idx="154">
                  <c:v>50439</c:v>
                </c:pt>
                <c:pt idx="155">
                  <c:v>50467</c:v>
                </c:pt>
                <c:pt idx="156">
                  <c:v>50498</c:v>
                </c:pt>
                <c:pt idx="157">
                  <c:v>50528</c:v>
                </c:pt>
                <c:pt idx="158">
                  <c:v>50559</c:v>
                </c:pt>
                <c:pt idx="159">
                  <c:v>50589</c:v>
                </c:pt>
                <c:pt idx="160">
                  <c:v>50620</c:v>
                </c:pt>
                <c:pt idx="161">
                  <c:v>50651</c:v>
                </c:pt>
                <c:pt idx="162">
                  <c:v>50681</c:v>
                </c:pt>
                <c:pt idx="163">
                  <c:v>50712</c:v>
                </c:pt>
                <c:pt idx="164">
                  <c:v>50742</c:v>
                </c:pt>
                <c:pt idx="165">
                  <c:v>50773</c:v>
                </c:pt>
                <c:pt idx="166">
                  <c:v>50804</c:v>
                </c:pt>
                <c:pt idx="167">
                  <c:v>50832</c:v>
                </c:pt>
                <c:pt idx="168">
                  <c:v>50863</c:v>
                </c:pt>
                <c:pt idx="169">
                  <c:v>50893</c:v>
                </c:pt>
                <c:pt idx="170">
                  <c:v>50924</c:v>
                </c:pt>
                <c:pt idx="171">
                  <c:v>50954</c:v>
                </c:pt>
                <c:pt idx="172">
                  <c:v>50985</c:v>
                </c:pt>
                <c:pt idx="173">
                  <c:v>51016</c:v>
                </c:pt>
                <c:pt idx="174">
                  <c:v>51046</c:v>
                </c:pt>
                <c:pt idx="175">
                  <c:v>51077</c:v>
                </c:pt>
                <c:pt idx="176">
                  <c:v>51107</c:v>
                </c:pt>
                <c:pt idx="177">
                  <c:v>51138</c:v>
                </c:pt>
                <c:pt idx="178">
                  <c:v>51169</c:v>
                </c:pt>
                <c:pt idx="179">
                  <c:v>51198</c:v>
                </c:pt>
                <c:pt idx="180">
                  <c:v>51229</c:v>
                </c:pt>
                <c:pt idx="181">
                  <c:v>51259</c:v>
                </c:pt>
                <c:pt idx="182">
                  <c:v>51290</c:v>
                </c:pt>
                <c:pt idx="183">
                  <c:v>51320</c:v>
                </c:pt>
                <c:pt idx="184">
                  <c:v>51351</c:v>
                </c:pt>
                <c:pt idx="185">
                  <c:v>51382</c:v>
                </c:pt>
                <c:pt idx="186">
                  <c:v>51412</c:v>
                </c:pt>
                <c:pt idx="187">
                  <c:v>51443</c:v>
                </c:pt>
                <c:pt idx="188">
                  <c:v>51473</c:v>
                </c:pt>
                <c:pt idx="189">
                  <c:v>51504</c:v>
                </c:pt>
                <c:pt idx="190">
                  <c:v>51535</c:v>
                </c:pt>
                <c:pt idx="191">
                  <c:v>51563</c:v>
                </c:pt>
                <c:pt idx="192">
                  <c:v>51594</c:v>
                </c:pt>
                <c:pt idx="193">
                  <c:v>51624</c:v>
                </c:pt>
                <c:pt idx="194">
                  <c:v>51655</c:v>
                </c:pt>
                <c:pt idx="195">
                  <c:v>51685</c:v>
                </c:pt>
                <c:pt idx="196">
                  <c:v>51716</c:v>
                </c:pt>
                <c:pt idx="197">
                  <c:v>51747</c:v>
                </c:pt>
                <c:pt idx="198">
                  <c:v>51777</c:v>
                </c:pt>
                <c:pt idx="199">
                  <c:v>51808</c:v>
                </c:pt>
                <c:pt idx="200">
                  <c:v>51838</c:v>
                </c:pt>
                <c:pt idx="201">
                  <c:v>51869</c:v>
                </c:pt>
                <c:pt idx="202">
                  <c:v>51900</c:v>
                </c:pt>
                <c:pt idx="203">
                  <c:v>51928</c:v>
                </c:pt>
                <c:pt idx="204">
                  <c:v>51959</c:v>
                </c:pt>
                <c:pt idx="205">
                  <c:v>51989</c:v>
                </c:pt>
                <c:pt idx="206">
                  <c:v>52020</c:v>
                </c:pt>
                <c:pt idx="207">
                  <c:v>52050</c:v>
                </c:pt>
                <c:pt idx="208">
                  <c:v>52081</c:v>
                </c:pt>
                <c:pt idx="209">
                  <c:v>52112</c:v>
                </c:pt>
                <c:pt idx="210">
                  <c:v>52142</c:v>
                </c:pt>
                <c:pt idx="211">
                  <c:v>52173</c:v>
                </c:pt>
                <c:pt idx="212">
                  <c:v>52203</c:v>
                </c:pt>
                <c:pt idx="213">
                  <c:v>52234</c:v>
                </c:pt>
                <c:pt idx="214">
                  <c:v>52265</c:v>
                </c:pt>
                <c:pt idx="215">
                  <c:v>52293</c:v>
                </c:pt>
                <c:pt idx="216">
                  <c:v>52324</c:v>
                </c:pt>
                <c:pt idx="217">
                  <c:v>52354</c:v>
                </c:pt>
                <c:pt idx="218">
                  <c:v>52385</c:v>
                </c:pt>
                <c:pt idx="219">
                  <c:v>52415</c:v>
                </c:pt>
                <c:pt idx="220">
                  <c:v>52446</c:v>
                </c:pt>
                <c:pt idx="221">
                  <c:v>52477</c:v>
                </c:pt>
                <c:pt idx="222">
                  <c:v>52507</c:v>
                </c:pt>
                <c:pt idx="223">
                  <c:v>52538</c:v>
                </c:pt>
                <c:pt idx="224">
                  <c:v>52568</c:v>
                </c:pt>
                <c:pt idx="225">
                  <c:v>52599</c:v>
                </c:pt>
                <c:pt idx="226">
                  <c:v>52630</c:v>
                </c:pt>
                <c:pt idx="227">
                  <c:v>52659</c:v>
                </c:pt>
                <c:pt idx="228">
                  <c:v>52690</c:v>
                </c:pt>
                <c:pt idx="229">
                  <c:v>52720</c:v>
                </c:pt>
                <c:pt idx="230">
                  <c:v>52751</c:v>
                </c:pt>
                <c:pt idx="231">
                  <c:v>52781</c:v>
                </c:pt>
                <c:pt idx="232">
                  <c:v>52812</c:v>
                </c:pt>
                <c:pt idx="233">
                  <c:v>52843</c:v>
                </c:pt>
                <c:pt idx="234">
                  <c:v>52873</c:v>
                </c:pt>
                <c:pt idx="235">
                  <c:v>52904</c:v>
                </c:pt>
                <c:pt idx="236">
                  <c:v>52934</c:v>
                </c:pt>
                <c:pt idx="237">
                  <c:v>52965</c:v>
                </c:pt>
                <c:pt idx="238">
                  <c:v>52996</c:v>
                </c:pt>
                <c:pt idx="239">
                  <c:v>53024</c:v>
                </c:pt>
                <c:pt idx="240">
                  <c:v>53055</c:v>
                </c:pt>
                <c:pt idx="241">
                  <c:v>53085</c:v>
                </c:pt>
                <c:pt idx="242">
                  <c:v>53116</c:v>
                </c:pt>
                <c:pt idx="243">
                  <c:v>53146</c:v>
                </c:pt>
                <c:pt idx="244">
                  <c:v>53177</c:v>
                </c:pt>
                <c:pt idx="245">
                  <c:v>53208</c:v>
                </c:pt>
                <c:pt idx="246">
                  <c:v>53238</c:v>
                </c:pt>
                <c:pt idx="247">
                  <c:v>53269</c:v>
                </c:pt>
                <c:pt idx="248">
                  <c:v>53299</c:v>
                </c:pt>
                <c:pt idx="249">
                  <c:v>53330</c:v>
                </c:pt>
                <c:pt idx="250">
                  <c:v>53361</c:v>
                </c:pt>
                <c:pt idx="251">
                  <c:v>53389</c:v>
                </c:pt>
                <c:pt idx="252">
                  <c:v>53420</c:v>
                </c:pt>
                <c:pt idx="253">
                  <c:v>53450</c:v>
                </c:pt>
                <c:pt idx="254">
                  <c:v>53481</c:v>
                </c:pt>
                <c:pt idx="255">
                  <c:v>53511</c:v>
                </c:pt>
                <c:pt idx="256">
                  <c:v>53542</c:v>
                </c:pt>
                <c:pt idx="257">
                  <c:v>53573</c:v>
                </c:pt>
                <c:pt idx="258">
                  <c:v>53603</c:v>
                </c:pt>
                <c:pt idx="259">
                  <c:v>53634</c:v>
                </c:pt>
                <c:pt idx="260">
                  <c:v>53664</c:v>
                </c:pt>
                <c:pt idx="261">
                  <c:v>53695</c:v>
                </c:pt>
                <c:pt idx="262">
                  <c:v>53726</c:v>
                </c:pt>
                <c:pt idx="263">
                  <c:v>53754</c:v>
                </c:pt>
                <c:pt idx="264">
                  <c:v>53785</c:v>
                </c:pt>
                <c:pt idx="265">
                  <c:v>53815</c:v>
                </c:pt>
                <c:pt idx="266">
                  <c:v>53846</c:v>
                </c:pt>
                <c:pt idx="267">
                  <c:v>53876</c:v>
                </c:pt>
                <c:pt idx="268">
                  <c:v>53907</c:v>
                </c:pt>
                <c:pt idx="269">
                  <c:v>53938</c:v>
                </c:pt>
                <c:pt idx="270">
                  <c:v>53968</c:v>
                </c:pt>
                <c:pt idx="271">
                  <c:v>53999</c:v>
                </c:pt>
                <c:pt idx="272">
                  <c:v>54029</c:v>
                </c:pt>
                <c:pt idx="273">
                  <c:v>54060</c:v>
                </c:pt>
                <c:pt idx="274">
                  <c:v>54091</c:v>
                </c:pt>
                <c:pt idx="275">
                  <c:v>54120</c:v>
                </c:pt>
                <c:pt idx="276">
                  <c:v>54151</c:v>
                </c:pt>
                <c:pt idx="277">
                  <c:v>54181</c:v>
                </c:pt>
                <c:pt idx="278">
                  <c:v>54212</c:v>
                </c:pt>
                <c:pt idx="279">
                  <c:v>54242</c:v>
                </c:pt>
                <c:pt idx="280">
                  <c:v>54273</c:v>
                </c:pt>
                <c:pt idx="281">
                  <c:v>54304</c:v>
                </c:pt>
                <c:pt idx="282">
                  <c:v>54334</c:v>
                </c:pt>
                <c:pt idx="283">
                  <c:v>54365</c:v>
                </c:pt>
                <c:pt idx="284">
                  <c:v>54395</c:v>
                </c:pt>
                <c:pt idx="285">
                  <c:v>54426</c:v>
                </c:pt>
                <c:pt idx="286">
                  <c:v>54457</c:v>
                </c:pt>
                <c:pt idx="287">
                  <c:v>54485</c:v>
                </c:pt>
                <c:pt idx="288">
                  <c:v>54516</c:v>
                </c:pt>
                <c:pt idx="289">
                  <c:v>54546</c:v>
                </c:pt>
                <c:pt idx="290">
                  <c:v>54577</c:v>
                </c:pt>
                <c:pt idx="291">
                  <c:v>54607</c:v>
                </c:pt>
                <c:pt idx="292">
                  <c:v>54638</c:v>
                </c:pt>
                <c:pt idx="293">
                  <c:v>54669</c:v>
                </c:pt>
                <c:pt idx="294">
                  <c:v>54699</c:v>
                </c:pt>
                <c:pt idx="295">
                  <c:v>54730</c:v>
                </c:pt>
                <c:pt idx="296">
                  <c:v>54760</c:v>
                </c:pt>
                <c:pt idx="297">
                  <c:v>54791</c:v>
                </c:pt>
                <c:pt idx="298">
                  <c:v>54822</c:v>
                </c:pt>
                <c:pt idx="299">
                  <c:v>54850</c:v>
                </c:pt>
              </c:numCache>
            </c:numRef>
          </c:cat>
          <c:val>
            <c:numRef>
              <c:f>Finanzierungsrechner!$G$17:$G$316</c:f>
              <c:numCache>
                <c:formatCode>#,##0.00\ "€"</c:formatCode>
                <c:ptCount val="300"/>
                <c:pt idx="0">
                  <c:v>1145.4545375</c:v>
                </c:pt>
                <c:pt idx="1">
                  <c:v>1143.5512000116446</c:v>
                </c:pt>
                <c:pt idx="2">
                  <c:v>1141.6423111222816</c:v>
                </c:pt>
                <c:pt idx="3">
                  <c:v>1139.7278546403247</c:v>
                </c:pt>
                <c:pt idx="4">
                  <c:v>1137.807814326962</c:v>
                </c:pt>
                <c:pt idx="5">
                  <c:v>1135.8821738960182</c:v>
                </c:pt>
                <c:pt idx="6">
                  <c:v>1133.9509170138181</c:v>
                </c:pt>
                <c:pt idx="7">
                  <c:v>1132.0140272990448</c:v>
                </c:pt>
                <c:pt idx="8">
                  <c:v>1130.071488322603</c:v>
                </c:pt>
                <c:pt idx="9">
                  <c:v>1128.1232836074805</c:v>
                </c:pt>
                <c:pt idx="10">
                  <c:v>1126.1693966286052</c:v>
                </c:pt>
                <c:pt idx="11">
                  <c:v>1124.2098108127084</c:v>
                </c:pt>
                <c:pt idx="12">
                  <c:v>1122.2445095381818</c:v>
                </c:pt>
                <c:pt idx="13">
                  <c:v>1120.2734761349377</c:v>
                </c:pt>
                <c:pt idx="14">
                  <c:v>1118.2966938842676</c:v>
                </c:pt>
                <c:pt idx="15">
                  <c:v>1116.3141460186996</c:v>
                </c:pt>
                <c:pt idx="16">
                  <c:v>1114.3258157218572</c:v>
                </c:pt>
                <c:pt idx="17">
                  <c:v>1112.3316861283156</c:v>
                </c:pt>
                <c:pt idx="18">
                  <c:v>1110.3317403234594</c:v>
                </c:pt>
                <c:pt idx="19">
                  <c:v>1108.325961343339</c:v>
                </c:pt>
                <c:pt idx="20">
                  <c:v>1106.314332174527</c:v>
                </c:pt>
                <c:pt idx="21">
                  <c:v>1104.2968357539721</c:v>
                </c:pt>
                <c:pt idx="22">
                  <c:v>1102.2734549688573</c:v>
                </c:pt>
                <c:pt idx="23">
                  <c:v>1100.244172656453</c:v>
                </c:pt>
                <c:pt idx="24">
                  <c:v>1098.2089716039707</c:v>
                </c:pt>
                <c:pt idx="25">
                  <c:v>1096.1678345484183</c:v>
                </c:pt>
                <c:pt idx="26">
                  <c:v>1094.1207441764543</c:v>
                </c:pt>
                <c:pt idx="27">
                  <c:v>1092.0676831242386</c:v>
                </c:pt>
                <c:pt idx="28">
                  <c:v>1090.0086339772872</c:v>
                </c:pt>
                <c:pt idx="29">
                  <c:v>1087.9435792703241</c:v>
                </c:pt>
                <c:pt idx="30">
                  <c:v>1085.8725014871318</c:v>
                </c:pt>
                <c:pt idx="31">
                  <c:v>1083.7953830604058</c:v>
                </c:pt>
                <c:pt idx="32">
                  <c:v>1081.7122063716015</c:v>
                </c:pt>
                <c:pt idx="33">
                  <c:v>1079.6229537507882</c:v>
                </c:pt>
                <c:pt idx="34">
                  <c:v>1077.5276074764979</c:v>
                </c:pt>
                <c:pt idx="35">
                  <c:v>1075.426149775574</c:v>
                </c:pt>
                <c:pt idx="36">
                  <c:v>1073.3185628230224</c:v>
                </c:pt>
                <c:pt idx="37">
                  <c:v>1071.2048287418593</c:v>
                </c:pt>
                <c:pt idx="38">
                  <c:v>1069.0849296029594</c:v>
                </c:pt>
                <c:pt idx="39">
                  <c:v>1066.9588474249042</c:v>
                </c:pt>
                <c:pt idx="40">
                  <c:v>1064.8265641738296</c:v>
                </c:pt>
                <c:pt idx="41">
                  <c:v>1062.688061763273</c:v>
                </c:pt>
                <c:pt idx="42">
                  <c:v>1060.5433220540185</c:v>
                </c:pt>
                <c:pt idx="43">
                  <c:v>1058.3923268539461</c:v>
                </c:pt>
                <c:pt idx="44">
                  <c:v>1056.2350579178731</c:v>
                </c:pt>
                <c:pt idx="45">
                  <c:v>1054.0714969474031</c:v>
                </c:pt>
                <c:pt idx="46">
                  <c:v>1051.9016255907693</c:v>
                </c:pt>
                <c:pt idx="47">
                  <c:v>1049.7254254426789</c:v>
                </c:pt>
                <c:pt idx="48">
                  <c:v>1047.5428780441564</c:v>
                </c:pt>
                <c:pt idx="49">
                  <c:v>1045.3539648823878</c:v>
                </c:pt>
                <c:pt idx="50">
                  <c:v>1043.1586673905645</c:v>
                </c:pt>
                <c:pt idx="51">
                  <c:v>1040.9569669477232</c:v>
                </c:pt>
                <c:pt idx="52">
                  <c:v>1038.7488448785907</c:v>
                </c:pt>
                <c:pt idx="53">
                  <c:v>1036.5342824534225</c:v>
                </c:pt>
                <c:pt idx="54">
                  <c:v>1034.3132608878482</c:v>
                </c:pt>
                <c:pt idx="55">
                  <c:v>1032.0857613427072</c:v>
                </c:pt>
                <c:pt idx="56">
                  <c:v>1029.8517649238931</c:v>
                </c:pt>
                <c:pt idx="57">
                  <c:v>1027.6112526821908</c:v>
                </c:pt>
                <c:pt idx="58">
                  <c:v>1025.3642056131168</c:v>
                </c:pt>
                <c:pt idx="59">
                  <c:v>1023.110604656758</c:v>
                </c:pt>
                <c:pt idx="60">
                  <c:v>1020.8504306976099</c:v>
                </c:pt>
                <c:pt idx="61">
                  <c:v>1018.5836645644143</c:v>
                </c:pt>
                <c:pt idx="62">
                  <c:v>1016.3102870299966</c:v>
                </c:pt>
                <c:pt idx="63">
                  <c:v>1014.0302788111039</c:v>
                </c:pt>
                <c:pt idx="64">
                  <c:v>1011.7436205682393</c:v>
                </c:pt>
                <c:pt idx="65">
                  <c:v>1009.4502929054996</c:v>
                </c:pt>
                <c:pt idx="66">
                  <c:v>1007.1502763704103</c:v>
                </c:pt>
                <c:pt idx="67">
                  <c:v>1004.8435514537605</c:v>
                </c:pt>
                <c:pt idx="68">
                  <c:v>1002.5300985894366</c:v>
                </c:pt>
                <c:pt idx="69">
                  <c:v>1000.2098981542589</c:v>
                </c:pt>
                <c:pt idx="70">
                  <c:v>997.88293046781178</c:v>
                </c:pt>
                <c:pt idx="71">
                  <c:v>995.54917579227902</c:v>
                </c:pt>
                <c:pt idx="72">
                  <c:v>993.20861433227628</c:v>
                </c:pt>
                <c:pt idx="73">
                  <c:v>990.86122623468157</c:v>
                </c:pt>
                <c:pt idx="74">
                  <c:v>988.5069915884693</c:v>
                </c:pt>
                <c:pt idx="75">
                  <c:v>986.14589042453861</c:v>
                </c:pt>
                <c:pt idx="76">
                  <c:v>983.77790271554625</c:v>
                </c:pt>
                <c:pt idx="77">
                  <c:v>981.40300837573648</c:v>
                </c:pt>
                <c:pt idx="78">
                  <c:v>979.02118726076844</c:v>
                </c:pt>
                <c:pt idx="79">
                  <c:v>976.63241916754873</c:v>
                </c:pt>
                <c:pt idx="80">
                  <c:v>974.23668383405709</c:v>
                </c:pt>
                <c:pt idx="81">
                  <c:v>971.83396093917611</c:v>
                </c:pt>
                <c:pt idx="82">
                  <c:v>969.42423010251821</c:v>
                </c:pt>
                <c:pt idx="83">
                  <c:v>967.00747088425351</c:v>
                </c:pt>
                <c:pt idx="84">
                  <c:v>964.58366278493565</c:v>
                </c:pt>
                <c:pt idx="85">
                  <c:v>962.15278524532778</c:v>
                </c:pt>
                <c:pt idx="86">
                  <c:v>959.71481764622979</c:v>
                </c:pt>
                <c:pt idx="87">
                  <c:v>957.26973930830093</c:v>
                </c:pt>
                <c:pt idx="88">
                  <c:v>954.81752949188649</c:v>
                </c:pt>
                <c:pt idx="89">
                  <c:v>952.35816739684094</c:v>
                </c:pt>
                <c:pt idx="90">
                  <c:v>949.89163216235102</c:v>
                </c:pt>
                <c:pt idx="91">
                  <c:v>947.4179028667611</c:v>
                </c:pt>
                <c:pt idx="92">
                  <c:v>944.93695852739199</c:v>
                </c:pt>
                <c:pt idx="93">
                  <c:v>942.44877810036644</c:v>
                </c:pt>
                <c:pt idx="94">
                  <c:v>939.95334048042878</c:v>
                </c:pt>
                <c:pt idx="95">
                  <c:v>937.45062450076659</c:v>
                </c:pt>
                <c:pt idx="96">
                  <c:v>934.94060893283006</c:v>
                </c:pt>
                <c:pt idx="97">
                  <c:v>932.42327248615356</c:v>
                </c:pt>
                <c:pt idx="98">
                  <c:v>929.89859380817461</c:v>
                </c:pt>
                <c:pt idx="99">
                  <c:v>927.36655148405157</c:v>
                </c:pt>
                <c:pt idx="100">
                  <c:v>924.82712403648293</c:v>
                </c:pt>
                <c:pt idx="101">
                  <c:v>922.28028992552572</c:v>
                </c:pt>
                <c:pt idx="102">
                  <c:v>919.72602754841137</c:v>
                </c:pt>
                <c:pt idx="103">
                  <c:v>917.16431523936399</c:v>
                </c:pt>
                <c:pt idx="104">
                  <c:v>914.59513126941499</c:v>
                </c:pt>
                <c:pt idx="105">
                  <c:v>912.01845384622027</c:v>
                </c:pt>
                <c:pt idx="106">
                  <c:v>909.4342611138751</c:v>
                </c:pt>
                <c:pt idx="107">
                  <c:v>906.84253115272668</c:v>
                </c:pt>
                <c:pt idx="108">
                  <c:v>904.24324197919168</c:v>
                </c:pt>
                <c:pt idx="109">
                  <c:v>901.63637154556716</c:v>
                </c:pt>
                <c:pt idx="110">
                  <c:v>899.0218977398448</c:v>
                </c:pt>
                <c:pt idx="111">
                  <c:v>896.3997983855221</c:v>
                </c:pt>
                <c:pt idx="112">
                  <c:v>893.77005124141635</c:v>
                </c:pt>
                <c:pt idx="113">
                  <c:v>891.13263400147355</c:v>
                </c:pt>
                <c:pt idx="114">
                  <c:v>888.48752429458079</c:v>
                </c:pt>
                <c:pt idx="115">
                  <c:v>885.83469968437612</c:v>
                </c:pt>
                <c:pt idx="116">
                  <c:v>883.17413766905884</c:v>
                </c:pt>
                <c:pt idx="117">
                  <c:v>880.50581568119662</c:v>
                </c:pt>
                <c:pt idx="118">
                  <c:v>877.82971108753634</c:v>
                </c:pt>
                <c:pt idx="119">
                  <c:v>875.14580118881122</c:v>
                </c:pt>
                <c:pt idx="120">
                  <c:v>872.45406321954829</c:v>
                </c:pt>
                <c:pt idx="121">
                  <c:v>869.75447434787486</c:v>
                </c:pt>
                <c:pt idx="122">
                  <c:v>867.04701167532562</c:v>
                </c:pt>
                <c:pt idx="123">
                  <c:v>864.33165223664844</c:v>
                </c:pt>
                <c:pt idx="124">
                  <c:v>861.60837299960815</c:v>
                </c:pt>
                <c:pt idx="125">
                  <c:v>858.87715086479341</c:v>
                </c:pt>
                <c:pt idx="126">
                  <c:v>856.13796266541874</c:v>
                </c:pt>
                <c:pt idx="127">
                  <c:v>853.39078516712914</c:v>
                </c:pt>
                <c:pt idx="128">
                  <c:v>850.6355950678028</c:v>
                </c:pt>
                <c:pt idx="129">
                  <c:v>847.87236899735353</c:v>
                </c:pt>
                <c:pt idx="130">
                  <c:v>845.10108351753217</c:v>
                </c:pt>
                <c:pt idx="131">
                  <c:v>842.32171512172795</c:v>
                </c:pt>
                <c:pt idx="132">
                  <c:v>839.5342402347693</c:v>
                </c:pt>
                <c:pt idx="133">
                  <c:v>836.73863521272381</c:v>
                </c:pt>
                <c:pt idx="134">
                  <c:v>833.93487634269707</c:v>
                </c:pt>
                <c:pt idx="135">
                  <c:v>831.12293984263295</c:v>
                </c:pt>
                <c:pt idx="136">
                  <c:v>828.30280186111042</c:v>
                </c:pt>
                <c:pt idx="137">
                  <c:v>825.47443847714146</c:v>
                </c:pt>
                <c:pt idx="138">
                  <c:v>822.63782569996943</c:v>
                </c:pt>
                <c:pt idx="139">
                  <c:v>819.79293946886378</c:v>
                </c:pt>
                <c:pt idx="140">
                  <c:v>816.93975565291782</c:v>
                </c:pt>
                <c:pt idx="141">
                  <c:v>814.07825005084158</c:v>
                </c:pt>
                <c:pt idx="142">
                  <c:v>811.20839839075984</c:v>
                </c:pt>
                <c:pt idx="143">
                  <c:v>808.33017633000225</c:v>
                </c:pt>
                <c:pt idx="144">
                  <c:v>805.44355945490122</c:v>
                </c:pt>
                <c:pt idx="145">
                  <c:v>802.54852328058087</c:v>
                </c:pt>
                <c:pt idx="146">
                  <c:v>799.64504325075222</c:v>
                </c:pt>
                <c:pt idx="147">
                  <c:v>796.73309473750328</c:v>
                </c:pt>
                <c:pt idx="148">
                  <c:v>793.81265304109058</c:v>
                </c:pt>
                <c:pt idx="149">
                  <c:v>790.88369338972996</c:v>
                </c:pt>
                <c:pt idx="150">
                  <c:v>787.94619093938638</c:v>
                </c:pt>
                <c:pt idx="151">
                  <c:v>785.00012077356246</c:v>
                </c:pt>
                <c:pt idx="152">
                  <c:v>782.04545790308862</c:v>
                </c:pt>
                <c:pt idx="153">
                  <c:v>779.08217726590885</c:v>
                </c:pt>
                <c:pt idx="154">
                  <c:v>776.11025372687061</c:v>
                </c:pt>
                <c:pt idx="155">
                  <c:v>773.12966207751037</c:v>
                </c:pt>
                <c:pt idx="156">
                  <c:v>770.14037703583926</c:v>
                </c:pt>
                <c:pt idx="157">
                  <c:v>767.14237324613021</c:v>
                </c:pt>
                <c:pt idx="158">
                  <c:v>764.1356252787009</c:v>
                </c:pt>
                <c:pt idx="159">
                  <c:v>761.1201076297001</c:v>
                </c:pt>
                <c:pt idx="160">
                  <c:v>758.0957947208899</c:v>
                </c:pt>
                <c:pt idx="161">
                  <c:v>755.06266089942869</c:v>
                </c:pt>
                <c:pt idx="162">
                  <c:v>752.02068043765485</c:v>
                </c:pt>
                <c:pt idx="163">
                  <c:v>748.96982753286784</c:v>
                </c:pt>
                <c:pt idx="164">
                  <c:v>745.91007630710828</c:v>
                </c:pt>
                <c:pt idx="165">
                  <c:v>742.84140080694033</c:v>
                </c:pt>
                <c:pt idx="166">
                  <c:v>739.76377500322997</c:v>
                </c:pt>
                <c:pt idx="167">
                  <c:v>736.67717279092585</c:v>
                </c:pt>
                <c:pt idx="168">
                  <c:v>733.58156798883567</c:v>
                </c:pt>
                <c:pt idx="169">
                  <c:v>730.47693433940617</c:v>
                </c:pt>
                <c:pt idx="170">
                  <c:v>727.36324550849906</c:v>
                </c:pt>
                <c:pt idx="171">
                  <c:v>724.24047508516844</c:v>
                </c:pt>
                <c:pt idx="172">
                  <c:v>721.10859658143647</c:v>
                </c:pt>
                <c:pt idx="173">
                  <c:v>717.96758343206864</c:v>
                </c:pt>
                <c:pt idx="174">
                  <c:v>714.81740899434851</c:v>
                </c:pt>
                <c:pt idx="175">
                  <c:v>711.65804654785154</c:v>
                </c:pt>
                <c:pt idx="176">
                  <c:v>708.48946929421925</c:v>
                </c:pt>
                <c:pt idx="177">
                  <c:v>705.31165035693027</c:v>
                </c:pt>
                <c:pt idx="178">
                  <c:v>702.12456278107413</c:v>
                </c:pt>
                <c:pt idx="179">
                  <c:v>698.92817953312192</c:v>
                </c:pt>
                <c:pt idx="180">
                  <c:v>695.72247350069654</c:v>
                </c:pt>
                <c:pt idx="181">
                  <c:v>692.50741749234328</c:v>
                </c:pt>
                <c:pt idx="182">
                  <c:v>689.28298423729893</c:v>
                </c:pt>
                <c:pt idx="183">
                  <c:v>686.04914638526066</c:v>
                </c:pt>
                <c:pt idx="184">
                  <c:v>682.80587650615405</c:v>
                </c:pt>
                <c:pt idx="185">
                  <c:v>679.55314708989977</c:v>
                </c:pt>
                <c:pt idx="186">
                  <c:v>676.2909305461817</c:v>
                </c:pt>
                <c:pt idx="187">
                  <c:v>673.01919920421096</c:v>
                </c:pt>
                <c:pt idx="188">
                  <c:v>669.73792531249296</c:v>
                </c:pt>
                <c:pt idx="189">
                  <c:v>666.44708103859068</c:v>
                </c:pt>
                <c:pt idx="190">
                  <c:v>663.14663846888959</c:v>
                </c:pt>
                <c:pt idx="191">
                  <c:v>659.83656960836015</c:v>
                </c:pt>
                <c:pt idx="192">
                  <c:v>656.51684638032077</c:v>
                </c:pt>
                <c:pt idx="193">
                  <c:v>653.18744062619965</c:v>
                </c:pt>
                <c:pt idx="194">
                  <c:v>649.84832410529566</c:v>
                </c:pt>
                <c:pt idx="195">
                  <c:v>646.49946849453909</c:v>
                </c:pt>
                <c:pt idx="196">
                  <c:v>643.14084538825114</c:v>
                </c:pt>
                <c:pt idx="197">
                  <c:v>639.77242629790317</c:v>
                </c:pt>
                <c:pt idx="198">
                  <c:v>636.3941826518751</c:v>
                </c:pt>
                <c:pt idx="199">
                  <c:v>633.0060857952127</c:v>
                </c:pt>
                <c:pt idx="200">
                  <c:v>629.60810698938496</c:v>
                </c:pt>
                <c:pt idx="201">
                  <c:v>626.20021741204027</c:v>
                </c:pt>
                <c:pt idx="202">
                  <c:v>622.78238815676161</c:v>
                </c:pt>
                <c:pt idx="203">
                  <c:v>619.35459023282192</c:v>
                </c:pt>
                <c:pt idx="204">
                  <c:v>615.91679456493739</c:v>
                </c:pt>
                <c:pt idx="205">
                  <c:v>612.46897199302146</c:v>
                </c:pt>
                <c:pt idx="206">
                  <c:v>609.01109327193728</c:v>
                </c:pt>
                <c:pt idx="207">
                  <c:v>605.54312907125006</c:v>
                </c:pt>
                <c:pt idx="208">
                  <c:v>602.06504997497746</c:v>
                </c:pt>
                <c:pt idx="209">
                  <c:v>598.57682648134085</c:v>
                </c:pt>
                <c:pt idx="210">
                  <c:v>595.07842900251433</c:v>
                </c:pt>
                <c:pt idx="211">
                  <c:v>591.5698278643747</c:v>
                </c:pt>
                <c:pt idx="212">
                  <c:v>588.05099330624864</c:v>
                </c:pt>
                <c:pt idx="213">
                  <c:v>584.52189548066156</c:v>
                </c:pt>
                <c:pt idx="214">
                  <c:v>580.98250445308315</c:v>
                </c:pt>
                <c:pt idx="215">
                  <c:v>577.43279020167427</c:v>
                </c:pt>
                <c:pt idx="216">
                  <c:v>573.87272261703208</c:v>
                </c:pt>
                <c:pt idx="217">
                  <c:v>570.3022715019348</c:v>
                </c:pt>
                <c:pt idx="218">
                  <c:v>566.72140657108503</c:v>
                </c:pt>
                <c:pt idx="219">
                  <c:v>563.13009745085367</c:v>
                </c:pt>
                <c:pt idx="220">
                  <c:v>559.52831367902161</c:v>
                </c:pt>
                <c:pt idx="221">
                  <c:v>555.91602470452176</c:v>
                </c:pt>
                <c:pt idx="222">
                  <c:v>552.29319988717953</c:v>
                </c:pt>
                <c:pt idx="223">
                  <c:v>548.65980849745347</c:v>
                </c:pt>
                <c:pt idx="224">
                  <c:v>545.01581971617406</c:v>
                </c:pt>
                <c:pt idx="225">
                  <c:v>541.36120263428245</c:v>
                </c:pt>
                <c:pt idx="226">
                  <c:v>537.69592625256871</c:v>
                </c:pt>
                <c:pt idx="227">
                  <c:v>534.01995948140836</c:v>
                </c:pt>
                <c:pt idx="228">
                  <c:v>530.33327114049882</c:v>
                </c:pt>
                <c:pt idx="229">
                  <c:v>526.63582995859497</c:v>
                </c:pt>
                <c:pt idx="230">
                  <c:v>522.92760457324368</c:v>
                </c:pt>
                <c:pt idx="231">
                  <c:v>519.20856353051863</c:v>
                </c:pt>
                <c:pt idx="232">
                  <c:v>515.4786752847524</c:v>
                </c:pt>
                <c:pt idx="233">
                  <c:v>511.73790819826917</c:v>
                </c:pt>
                <c:pt idx="234">
                  <c:v>507.9862305411171</c:v>
                </c:pt>
                <c:pt idx="235">
                  <c:v>504.22361049079836</c:v>
                </c:pt>
                <c:pt idx="236">
                  <c:v>500.45001613199946</c:v>
                </c:pt>
                <c:pt idx="237">
                  <c:v>496.66541545632077</c:v>
                </c:pt>
                <c:pt idx="238">
                  <c:v>492.86977636200464</c:v>
                </c:pt>
                <c:pt idx="239">
                  <c:v>489.0630666536635</c:v>
                </c:pt>
                <c:pt idx="240">
                  <c:v>485.24525404200625</c:v>
                </c:pt>
                <c:pt idx="241">
                  <c:v>481.41630614356507</c:v>
                </c:pt>
                <c:pt idx="242">
                  <c:v>477.57619048042011</c:v>
                </c:pt>
                <c:pt idx="243">
                  <c:v>473.72487447992432</c:v>
                </c:pt>
                <c:pt idx="244">
                  <c:v>469.86232547442705</c:v>
                </c:pt>
                <c:pt idx="245">
                  <c:v>465.98851070099715</c:v>
                </c:pt>
                <c:pt idx="246">
                  <c:v>462.10339730114458</c:v>
                </c:pt>
                <c:pt idx="247">
                  <c:v>458.20695232054271</c:v>
                </c:pt>
                <c:pt idx="248">
                  <c:v>454.29914270874713</c:v>
                </c:pt>
                <c:pt idx="249">
                  <c:v>450.37993531891732</c:v>
                </c:pt>
                <c:pt idx="250">
                  <c:v>446.44929690753378</c:v>
                </c:pt>
                <c:pt idx="251">
                  <c:v>442.50719413411701</c:v>
                </c:pt>
                <c:pt idx="252">
                  <c:v>438.55359356094448</c:v>
                </c:pt>
                <c:pt idx="253">
                  <c:v>434.58846165276691</c:v>
                </c:pt>
                <c:pt idx="254">
                  <c:v>430.61176477652373</c:v>
                </c:pt>
                <c:pt idx="255">
                  <c:v>426.62346920105836</c:v>
                </c:pt>
                <c:pt idx="256">
                  <c:v>422.62354109683099</c:v>
                </c:pt>
                <c:pt idx="257">
                  <c:v>418.61194653563302</c:v>
                </c:pt>
                <c:pt idx="258">
                  <c:v>414.58865149029833</c:v>
                </c:pt>
                <c:pt idx="259">
                  <c:v>410.55362183441468</c:v>
                </c:pt>
                <c:pt idx="260">
                  <c:v>406.50682334203464</c:v>
                </c:pt>
                <c:pt idx="261">
                  <c:v>402.44822168738517</c:v>
                </c:pt>
                <c:pt idx="262">
                  <c:v>398.37778244457638</c:v>
                </c:pt>
                <c:pt idx="263">
                  <c:v>394.29547108730929</c:v>
                </c:pt>
                <c:pt idx="264">
                  <c:v>390.20125298858363</c:v>
                </c:pt>
                <c:pt idx="265">
                  <c:v>386.09509342040326</c:v>
                </c:pt>
                <c:pt idx="266">
                  <c:v>381.97695755348241</c:v>
                </c:pt>
                <c:pt idx="267">
                  <c:v>377.8468104569497</c:v>
                </c:pt>
                <c:pt idx="268">
                  <c:v>373.70461709805215</c:v>
                </c:pt>
                <c:pt idx="269">
                  <c:v>369.55034234185769</c:v>
                </c:pt>
                <c:pt idx="270">
                  <c:v>365.3839509509578</c:v>
                </c:pt>
                <c:pt idx="271">
                  <c:v>361.20540758516773</c:v>
                </c:pt>
                <c:pt idx="272">
                  <c:v>357.01467680122744</c:v>
                </c:pt>
                <c:pt idx="273">
                  <c:v>352.81172305250061</c:v>
                </c:pt>
                <c:pt idx="274">
                  <c:v>348.59651068867339</c:v>
                </c:pt>
                <c:pt idx="275">
                  <c:v>344.36900395545172</c:v>
                </c:pt>
                <c:pt idx="276">
                  <c:v>340.12916699425807</c:v>
                </c:pt>
                <c:pt idx="277">
                  <c:v>335.87696384192759</c:v>
                </c:pt>
                <c:pt idx="278">
                  <c:v>331.61235843040288</c:v>
                </c:pt>
                <c:pt idx="279">
                  <c:v>327.33531458642778</c:v>
                </c:pt>
                <c:pt idx="280">
                  <c:v>323.04579603124114</c:v>
                </c:pt>
                <c:pt idx="281">
                  <c:v>318.74376638026865</c:v>
                </c:pt>
                <c:pt idx="282">
                  <c:v>314.42918914281398</c:v>
                </c:pt>
                <c:pt idx="283">
                  <c:v>310.10202772175018</c:v>
                </c:pt>
                <c:pt idx="284">
                  <c:v>305.76224541320823</c:v>
                </c:pt>
                <c:pt idx="285">
                  <c:v>301.4098054062664</c:v>
                </c:pt>
                <c:pt idx="286">
                  <c:v>297.0446707826377</c:v>
                </c:pt>
                <c:pt idx="287">
                  <c:v>292.66680451635671</c:v>
                </c:pt>
                <c:pt idx="288">
                  <c:v>288.27616947346564</c:v>
                </c:pt>
                <c:pt idx="289">
                  <c:v>283.87272841169954</c:v>
                </c:pt>
                <c:pt idx="290">
                  <c:v>279.45644398016998</c:v>
                </c:pt>
                <c:pt idx="291">
                  <c:v>275.02727871904847</c:v>
                </c:pt>
                <c:pt idx="292">
                  <c:v>270.58519505924863</c:v>
                </c:pt>
                <c:pt idx="293">
                  <c:v>266.13015532210778</c:v>
                </c:pt>
                <c:pt idx="294">
                  <c:v>261.66212171906687</c:v>
                </c:pt>
                <c:pt idx="295">
                  <c:v>257.18105635135043</c:v>
                </c:pt>
                <c:pt idx="296">
                  <c:v>252.68692120964485</c:v>
                </c:pt>
                <c:pt idx="297">
                  <c:v>248.17967817377598</c:v>
                </c:pt>
                <c:pt idx="298">
                  <c:v>243.65928901238576</c:v>
                </c:pt>
                <c:pt idx="299">
                  <c:v>239.12571538260821</c:v>
                </c:pt>
              </c:numCache>
            </c:numRef>
          </c:val>
          <c:extLst>
            <c:ext xmlns:c16="http://schemas.microsoft.com/office/drawing/2014/chart" uri="{C3380CC4-5D6E-409C-BE32-E72D297353CC}">
              <c16:uniqueId val="{00000003-BB32-40CC-8652-24F4C06152B1}"/>
            </c:ext>
          </c:extLst>
        </c:ser>
        <c:dLbls>
          <c:showLegendKey val="0"/>
          <c:showVal val="0"/>
          <c:showCatName val="0"/>
          <c:showSerName val="0"/>
          <c:showPercent val="0"/>
          <c:showBubbleSize val="0"/>
        </c:dLbls>
        <c:gapWidth val="219"/>
        <c:overlap val="100"/>
        <c:axId val="372922976"/>
        <c:axId val="372927296"/>
        <c:extLst>
          <c:ext xmlns:c15="http://schemas.microsoft.com/office/drawing/2012/chart" uri="{02D57815-91ED-43cb-92C2-25804820EDAC}">
            <c15:filteredBarSeries>
              <c15:ser>
                <c:idx val="1"/>
                <c:order val="0"/>
                <c:tx>
                  <c:strRef>
                    <c:extLst>
                      <c:ext uri="{02D57815-91ED-43cb-92C2-25804820EDAC}">
                        <c15:formulaRef>
                          <c15:sqref>Finanzierungsrechner!$E$16</c15:sqref>
                        </c15:formulaRef>
                      </c:ext>
                    </c:extLst>
                    <c:strCache>
                      <c:ptCount val="1"/>
                      <c:pt idx="0">
                        <c:v>Monatliche Rate</c:v>
                      </c:pt>
                    </c:strCache>
                  </c:strRef>
                </c:tx>
                <c:spPr>
                  <a:solidFill>
                    <a:schemeClr val="accent5">
                      <a:shade val="76000"/>
                    </a:schemeClr>
                  </a:solidFill>
                  <a:ln>
                    <a:noFill/>
                  </a:ln>
                  <a:effectLst/>
                </c:spPr>
                <c:invertIfNegative val="0"/>
                <c:cat>
                  <c:numRef>
                    <c:extLst>
                      <c:ext uri="{02D57815-91ED-43cb-92C2-25804820EDAC}">
                        <c15:formulaRef>
                          <c15:sqref>Finanzierungsrechner!$C$17:$C$316</c15:sqref>
                        </c15:formulaRef>
                      </c:ext>
                    </c:extLst>
                    <c:numCache>
                      <c:formatCode>m/d/yyyy</c:formatCode>
                      <c:ptCount val="300"/>
                      <c:pt idx="0">
                        <c:v>45750</c:v>
                      </c:pt>
                      <c:pt idx="1">
                        <c:v>45780</c:v>
                      </c:pt>
                      <c:pt idx="2">
                        <c:v>45811</c:v>
                      </c:pt>
                      <c:pt idx="3">
                        <c:v>45841</c:v>
                      </c:pt>
                      <c:pt idx="4">
                        <c:v>45872</c:v>
                      </c:pt>
                      <c:pt idx="5">
                        <c:v>45903</c:v>
                      </c:pt>
                      <c:pt idx="6">
                        <c:v>45933</c:v>
                      </c:pt>
                      <c:pt idx="7">
                        <c:v>45964</c:v>
                      </c:pt>
                      <c:pt idx="8">
                        <c:v>45994</c:v>
                      </c:pt>
                      <c:pt idx="9">
                        <c:v>46025</c:v>
                      </c:pt>
                      <c:pt idx="10">
                        <c:v>46056</c:v>
                      </c:pt>
                      <c:pt idx="11">
                        <c:v>46084</c:v>
                      </c:pt>
                      <c:pt idx="12">
                        <c:v>46115</c:v>
                      </c:pt>
                      <c:pt idx="13">
                        <c:v>46145</c:v>
                      </c:pt>
                      <c:pt idx="14">
                        <c:v>46176</c:v>
                      </c:pt>
                      <c:pt idx="15">
                        <c:v>46206</c:v>
                      </c:pt>
                      <c:pt idx="16">
                        <c:v>46237</c:v>
                      </c:pt>
                      <c:pt idx="17">
                        <c:v>46268</c:v>
                      </c:pt>
                      <c:pt idx="18">
                        <c:v>46298</c:v>
                      </c:pt>
                      <c:pt idx="19">
                        <c:v>46329</c:v>
                      </c:pt>
                      <c:pt idx="20">
                        <c:v>46359</c:v>
                      </c:pt>
                      <c:pt idx="21">
                        <c:v>46390</c:v>
                      </c:pt>
                      <c:pt idx="22">
                        <c:v>46421</c:v>
                      </c:pt>
                      <c:pt idx="23">
                        <c:v>46449</c:v>
                      </c:pt>
                      <c:pt idx="24">
                        <c:v>46480</c:v>
                      </c:pt>
                      <c:pt idx="25">
                        <c:v>46510</c:v>
                      </c:pt>
                      <c:pt idx="26">
                        <c:v>46541</c:v>
                      </c:pt>
                      <c:pt idx="27">
                        <c:v>46571</c:v>
                      </c:pt>
                      <c:pt idx="28">
                        <c:v>46602</c:v>
                      </c:pt>
                      <c:pt idx="29">
                        <c:v>46633</c:v>
                      </c:pt>
                      <c:pt idx="30">
                        <c:v>46663</c:v>
                      </c:pt>
                      <c:pt idx="31">
                        <c:v>46694</c:v>
                      </c:pt>
                      <c:pt idx="32">
                        <c:v>46724</c:v>
                      </c:pt>
                      <c:pt idx="33">
                        <c:v>46755</c:v>
                      </c:pt>
                      <c:pt idx="34">
                        <c:v>46786</c:v>
                      </c:pt>
                      <c:pt idx="35">
                        <c:v>46815</c:v>
                      </c:pt>
                      <c:pt idx="36">
                        <c:v>46846</c:v>
                      </c:pt>
                      <c:pt idx="37">
                        <c:v>46876</c:v>
                      </c:pt>
                      <c:pt idx="38">
                        <c:v>46907</c:v>
                      </c:pt>
                      <c:pt idx="39">
                        <c:v>46937</c:v>
                      </c:pt>
                      <c:pt idx="40">
                        <c:v>46968</c:v>
                      </c:pt>
                      <c:pt idx="41">
                        <c:v>46999</c:v>
                      </c:pt>
                      <c:pt idx="42">
                        <c:v>47029</c:v>
                      </c:pt>
                      <c:pt idx="43">
                        <c:v>47060</c:v>
                      </c:pt>
                      <c:pt idx="44">
                        <c:v>47090</c:v>
                      </c:pt>
                      <c:pt idx="45">
                        <c:v>47121</c:v>
                      </c:pt>
                      <c:pt idx="46">
                        <c:v>47152</c:v>
                      </c:pt>
                      <c:pt idx="47">
                        <c:v>47180</c:v>
                      </c:pt>
                      <c:pt idx="48">
                        <c:v>47211</c:v>
                      </c:pt>
                      <c:pt idx="49">
                        <c:v>47241</c:v>
                      </c:pt>
                      <c:pt idx="50">
                        <c:v>47272</c:v>
                      </c:pt>
                      <c:pt idx="51">
                        <c:v>47302</c:v>
                      </c:pt>
                      <c:pt idx="52">
                        <c:v>47333</c:v>
                      </c:pt>
                      <c:pt idx="53">
                        <c:v>47364</c:v>
                      </c:pt>
                      <c:pt idx="54">
                        <c:v>47394</c:v>
                      </c:pt>
                      <c:pt idx="55">
                        <c:v>47425</c:v>
                      </c:pt>
                      <c:pt idx="56">
                        <c:v>47455</c:v>
                      </c:pt>
                      <c:pt idx="57">
                        <c:v>47486</c:v>
                      </c:pt>
                      <c:pt idx="58">
                        <c:v>47517</c:v>
                      </c:pt>
                      <c:pt idx="59">
                        <c:v>47545</c:v>
                      </c:pt>
                      <c:pt idx="60">
                        <c:v>47576</c:v>
                      </c:pt>
                      <c:pt idx="61">
                        <c:v>47606</c:v>
                      </c:pt>
                      <c:pt idx="62">
                        <c:v>47637</c:v>
                      </c:pt>
                      <c:pt idx="63">
                        <c:v>47667</c:v>
                      </c:pt>
                      <c:pt idx="64">
                        <c:v>47698</c:v>
                      </c:pt>
                      <c:pt idx="65">
                        <c:v>47729</c:v>
                      </c:pt>
                      <c:pt idx="66">
                        <c:v>47759</c:v>
                      </c:pt>
                      <c:pt idx="67">
                        <c:v>47790</c:v>
                      </c:pt>
                      <c:pt idx="68">
                        <c:v>47820</c:v>
                      </c:pt>
                      <c:pt idx="69">
                        <c:v>47851</c:v>
                      </c:pt>
                      <c:pt idx="70">
                        <c:v>47882</c:v>
                      </c:pt>
                      <c:pt idx="71">
                        <c:v>47910</c:v>
                      </c:pt>
                      <c:pt idx="72">
                        <c:v>47941</c:v>
                      </c:pt>
                      <c:pt idx="73">
                        <c:v>47971</c:v>
                      </c:pt>
                      <c:pt idx="74">
                        <c:v>48002</c:v>
                      </c:pt>
                      <c:pt idx="75">
                        <c:v>48032</c:v>
                      </c:pt>
                      <c:pt idx="76">
                        <c:v>48063</c:v>
                      </c:pt>
                      <c:pt idx="77">
                        <c:v>48094</c:v>
                      </c:pt>
                      <c:pt idx="78">
                        <c:v>48124</c:v>
                      </c:pt>
                      <c:pt idx="79">
                        <c:v>48155</c:v>
                      </c:pt>
                      <c:pt idx="80">
                        <c:v>48185</c:v>
                      </c:pt>
                      <c:pt idx="81">
                        <c:v>48216</c:v>
                      </c:pt>
                      <c:pt idx="82">
                        <c:v>48247</c:v>
                      </c:pt>
                      <c:pt idx="83">
                        <c:v>48276</c:v>
                      </c:pt>
                      <c:pt idx="84">
                        <c:v>48307</c:v>
                      </c:pt>
                      <c:pt idx="85">
                        <c:v>48337</c:v>
                      </c:pt>
                      <c:pt idx="86">
                        <c:v>48368</c:v>
                      </c:pt>
                      <c:pt idx="87">
                        <c:v>48398</c:v>
                      </c:pt>
                      <c:pt idx="88">
                        <c:v>48429</c:v>
                      </c:pt>
                      <c:pt idx="89">
                        <c:v>48460</c:v>
                      </c:pt>
                      <c:pt idx="90">
                        <c:v>48490</c:v>
                      </c:pt>
                      <c:pt idx="91">
                        <c:v>48521</c:v>
                      </c:pt>
                      <c:pt idx="92">
                        <c:v>48551</c:v>
                      </c:pt>
                      <c:pt idx="93">
                        <c:v>48582</c:v>
                      </c:pt>
                      <c:pt idx="94">
                        <c:v>48613</c:v>
                      </c:pt>
                      <c:pt idx="95">
                        <c:v>48641</c:v>
                      </c:pt>
                      <c:pt idx="96">
                        <c:v>48672</c:v>
                      </c:pt>
                      <c:pt idx="97">
                        <c:v>48702</c:v>
                      </c:pt>
                      <c:pt idx="98">
                        <c:v>48733</c:v>
                      </c:pt>
                      <c:pt idx="99">
                        <c:v>48763</c:v>
                      </c:pt>
                      <c:pt idx="100">
                        <c:v>48794</c:v>
                      </c:pt>
                      <c:pt idx="101">
                        <c:v>48825</c:v>
                      </c:pt>
                      <c:pt idx="102">
                        <c:v>48855</c:v>
                      </c:pt>
                      <c:pt idx="103">
                        <c:v>48886</c:v>
                      </c:pt>
                      <c:pt idx="104">
                        <c:v>48916</c:v>
                      </c:pt>
                      <c:pt idx="105">
                        <c:v>48947</c:v>
                      </c:pt>
                      <c:pt idx="106">
                        <c:v>48978</c:v>
                      </c:pt>
                      <c:pt idx="107">
                        <c:v>49006</c:v>
                      </c:pt>
                      <c:pt idx="108">
                        <c:v>49037</c:v>
                      </c:pt>
                      <c:pt idx="109">
                        <c:v>49067</c:v>
                      </c:pt>
                      <c:pt idx="110">
                        <c:v>49098</c:v>
                      </c:pt>
                      <c:pt idx="111">
                        <c:v>49128</c:v>
                      </c:pt>
                      <c:pt idx="112">
                        <c:v>49159</c:v>
                      </c:pt>
                      <c:pt idx="113">
                        <c:v>49190</c:v>
                      </c:pt>
                      <c:pt idx="114">
                        <c:v>49220</c:v>
                      </c:pt>
                      <c:pt idx="115">
                        <c:v>49251</c:v>
                      </c:pt>
                      <c:pt idx="116">
                        <c:v>49281</c:v>
                      </c:pt>
                      <c:pt idx="117">
                        <c:v>49312</c:v>
                      </c:pt>
                      <c:pt idx="118">
                        <c:v>49343</c:v>
                      </c:pt>
                      <c:pt idx="119">
                        <c:v>49371</c:v>
                      </c:pt>
                      <c:pt idx="120">
                        <c:v>49402</c:v>
                      </c:pt>
                      <c:pt idx="121">
                        <c:v>49432</c:v>
                      </c:pt>
                      <c:pt idx="122">
                        <c:v>49463</c:v>
                      </c:pt>
                      <c:pt idx="123">
                        <c:v>49493</c:v>
                      </c:pt>
                      <c:pt idx="124">
                        <c:v>49524</c:v>
                      </c:pt>
                      <c:pt idx="125">
                        <c:v>49555</c:v>
                      </c:pt>
                      <c:pt idx="126">
                        <c:v>49585</c:v>
                      </c:pt>
                      <c:pt idx="127">
                        <c:v>49616</c:v>
                      </c:pt>
                      <c:pt idx="128">
                        <c:v>49646</c:v>
                      </c:pt>
                      <c:pt idx="129">
                        <c:v>49677</c:v>
                      </c:pt>
                      <c:pt idx="130">
                        <c:v>49708</c:v>
                      </c:pt>
                      <c:pt idx="131">
                        <c:v>49737</c:v>
                      </c:pt>
                      <c:pt idx="132">
                        <c:v>49768</c:v>
                      </c:pt>
                      <c:pt idx="133">
                        <c:v>49798</c:v>
                      </c:pt>
                      <c:pt idx="134">
                        <c:v>49829</c:v>
                      </c:pt>
                      <c:pt idx="135">
                        <c:v>49859</c:v>
                      </c:pt>
                      <c:pt idx="136">
                        <c:v>49890</c:v>
                      </c:pt>
                      <c:pt idx="137">
                        <c:v>49921</c:v>
                      </c:pt>
                      <c:pt idx="138">
                        <c:v>49951</c:v>
                      </c:pt>
                      <c:pt idx="139">
                        <c:v>49982</c:v>
                      </c:pt>
                      <c:pt idx="140">
                        <c:v>50012</c:v>
                      </c:pt>
                      <c:pt idx="141">
                        <c:v>50043</c:v>
                      </c:pt>
                      <c:pt idx="142">
                        <c:v>50074</c:v>
                      </c:pt>
                      <c:pt idx="143">
                        <c:v>50102</c:v>
                      </c:pt>
                      <c:pt idx="144">
                        <c:v>50133</c:v>
                      </c:pt>
                      <c:pt idx="145">
                        <c:v>50163</c:v>
                      </c:pt>
                      <c:pt idx="146">
                        <c:v>50194</c:v>
                      </c:pt>
                      <c:pt idx="147">
                        <c:v>50224</c:v>
                      </c:pt>
                      <c:pt idx="148">
                        <c:v>50255</c:v>
                      </c:pt>
                      <c:pt idx="149">
                        <c:v>50286</c:v>
                      </c:pt>
                      <c:pt idx="150">
                        <c:v>50316</c:v>
                      </c:pt>
                      <c:pt idx="151">
                        <c:v>50347</c:v>
                      </c:pt>
                      <c:pt idx="152">
                        <c:v>50377</c:v>
                      </c:pt>
                      <c:pt idx="153">
                        <c:v>50408</c:v>
                      </c:pt>
                      <c:pt idx="154">
                        <c:v>50439</c:v>
                      </c:pt>
                      <c:pt idx="155">
                        <c:v>50467</c:v>
                      </c:pt>
                      <c:pt idx="156">
                        <c:v>50498</c:v>
                      </c:pt>
                      <c:pt idx="157">
                        <c:v>50528</c:v>
                      </c:pt>
                      <c:pt idx="158">
                        <c:v>50559</c:v>
                      </c:pt>
                      <c:pt idx="159">
                        <c:v>50589</c:v>
                      </c:pt>
                      <c:pt idx="160">
                        <c:v>50620</c:v>
                      </c:pt>
                      <c:pt idx="161">
                        <c:v>50651</c:v>
                      </c:pt>
                      <c:pt idx="162">
                        <c:v>50681</c:v>
                      </c:pt>
                      <c:pt idx="163">
                        <c:v>50712</c:v>
                      </c:pt>
                      <c:pt idx="164">
                        <c:v>50742</c:v>
                      </c:pt>
                      <c:pt idx="165">
                        <c:v>50773</c:v>
                      </c:pt>
                      <c:pt idx="166">
                        <c:v>50804</c:v>
                      </c:pt>
                      <c:pt idx="167">
                        <c:v>50832</c:v>
                      </c:pt>
                      <c:pt idx="168">
                        <c:v>50863</c:v>
                      </c:pt>
                      <c:pt idx="169">
                        <c:v>50893</c:v>
                      </c:pt>
                      <c:pt idx="170">
                        <c:v>50924</c:v>
                      </c:pt>
                      <c:pt idx="171">
                        <c:v>50954</c:v>
                      </c:pt>
                      <c:pt idx="172">
                        <c:v>50985</c:v>
                      </c:pt>
                      <c:pt idx="173">
                        <c:v>51016</c:v>
                      </c:pt>
                      <c:pt idx="174">
                        <c:v>51046</c:v>
                      </c:pt>
                      <c:pt idx="175">
                        <c:v>51077</c:v>
                      </c:pt>
                      <c:pt idx="176">
                        <c:v>51107</c:v>
                      </c:pt>
                      <c:pt idx="177">
                        <c:v>51138</c:v>
                      </c:pt>
                      <c:pt idx="178">
                        <c:v>51169</c:v>
                      </c:pt>
                      <c:pt idx="179">
                        <c:v>51198</c:v>
                      </c:pt>
                      <c:pt idx="180">
                        <c:v>51229</c:v>
                      </c:pt>
                      <c:pt idx="181">
                        <c:v>51259</c:v>
                      </c:pt>
                      <c:pt idx="182">
                        <c:v>51290</c:v>
                      </c:pt>
                      <c:pt idx="183">
                        <c:v>51320</c:v>
                      </c:pt>
                      <c:pt idx="184">
                        <c:v>51351</c:v>
                      </c:pt>
                      <c:pt idx="185">
                        <c:v>51382</c:v>
                      </c:pt>
                      <c:pt idx="186">
                        <c:v>51412</c:v>
                      </c:pt>
                      <c:pt idx="187">
                        <c:v>51443</c:v>
                      </c:pt>
                      <c:pt idx="188">
                        <c:v>51473</c:v>
                      </c:pt>
                      <c:pt idx="189">
                        <c:v>51504</c:v>
                      </c:pt>
                      <c:pt idx="190">
                        <c:v>51535</c:v>
                      </c:pt>
                      <c:pt idx="191">
                        <c:v>51563</c:v>
                      </c:pt>
                      <c:pt idx="192">
                        <c:v>51594</c:v>
                      </c:pt>
                      <c:pt idx="193">
                        <c:v>51624</c:v>
                      </c:pt>
                      <c:pt idx="194">
                        <c:v>51655</c:v>
                      </c:pt>
                      <c:pt idx="195">
                        <c:v>51685</c:v>
                      </c:pt>
                      <c:pt idx="196">
                        <c:v>51716</c:v>
                      </c:pt>
                      <c:pt idx="197">
                        <c:v>51747</c:v>
                      </c:pt>
                      <c:pt idx="198">
                        <c:v>51777</c:v>
                      </c:pt>
                      <c:pt idx="199">
                        <c:v>51808</c:v>
                      </c:pt>
                      <c:pt idx="200">
                        <c:v>51838</c:v>
                      </c:pt>
                      <c:pt idx="201">
                        <c:v>51869</c:v>
                      </c:pt>
                      <c:pt idx="202">
                        <c:v>51900</c:v>
                      </c:pt>
                      <c:pt idx="203">
                        <c:v>51928</c:v>
                      </c:pt>
                      <c:pt idx="204">
                        <c:v>51959</c:v>
                      </c:pt>
                      <c:pt idx="205">
                        <c:v>51989</c:v>
                      </c:pt>
                      <c:pt idx="206">
                        <c:v>52020</c:v>
                      </c:pt>
                      <c:pt idx="207">
                        <c:v>52050</c:v>
                      </c:pt>
                      <c:pt idx="208">
                        <c:v>52081</c:v>
                      </c:pt>
                      <c:pt idx="209">
                        <c:v>52112</c:v>
                      </c:pt>
                      <c:pt idx="210">
                        <c:v>52142</c:v>
                      </c:pt>
                      <c:pt idx="211">
                        <c:v>52173</c:v>
                      </c:pt>
                      <c:pt idx="212">
                        <c:v>52203</c:v>
                      </c:pt>
                      <c:pt idx="213">
                        <c:v>52234</c:v>
                      </c:pt>
                      <c:pt idx="214">
                        <c:v>52265</c:v>
                      </c:pt>
                      <c:pt idx="215">
                        <c:v>52293</c:v>
                      </c:pt>
                      <c:pt idx="216">
                        <c:v>52324</c:v>
                      </c:pt>
                      <c:pt idx="217">
                        <c:v>52354</c:v>
                      </c:pt>
                      <c:pt idx="218">
                        <c:v>52385</c:v>
                      </c:pt>
                      <c:pt idx="219">
                        <c:v>52415</c:v>
                      </c:pt>
                      <c:pt idx="220">
                        <c:v>52446</c:v>
                      </c:pt>
                      <c:pt idx="221">
                        <c:v>52477</c:v>
                      </c:pt>
                      <c:pt idx="222">
                        <c:v>52507</c:v>
                      </c:pt>
                      <c:pt idx="223">
                        <c:v>52538</c:v>
                      </c:pt>
                      <c:pt idx="224">
                        <c:v>52568</c:v>
                      </c:pt>
                      <c:pt idx="225">
                        <c:v>52599</c:v>
                      </c:pt>
                      <c:pt idx="226">
                        <c:v>52630</c:v>
                      </c:pt>
                      <c:pt idx="227">
                        <c:v>52659</c:v>
                      </c:pt>
                      <c:pt idx="228">
                        <c:v>52690</c:v>
                      </c:pt>
                      <c:pt idx="229">
                        <c:v>52720</c:v>
                      </c:pt>
                      <c:pt idx="230">
                        <c:v>52751</c:v>
                      </c:pt>
                      <c:pt idx="231">
                        <c:v>52781</c:v>
                      </c:pt>
                      <c:pt idx="232">
                        <c:v>52812</c:v>
                      </c:pt>
                      <c:pt idx="233">
                        <c:v>52843</c:v>
                      </c:pt>
                      <c:pt idx="234">
                        <c:v>52873</c:v>
                      </c:pt>
                      <c:pt idx="235">
                        <c:v>52904</c:v>
                      </c:pt>
                      <c:pt idx="236">
                        <c:v>52934</c:v>
                      </c:pt>
                      <c:pt idx="237">
                        <c:v>52965</c:v>
                      </c:pt>
                      <c:pt idx="238">
                        <c:v>52996</c:v>
                      </c:pt>
                      <c:pt idx="239">
                        <c:v>53024</c:v>
                      </c:pt>
                      <c:pt idx="240">
                        <c:v>53055</c:v>
                      </c:pt>
                      <c:pt idx="241">
                        <c:v>53085</c:v>
                      </c:pt>
                      <c:pt idx="242">
                        <c:v>53116</c:v>
                      </c:pt>
                      <c:pt idx="243">
                        <c:v>53146</c:v>
                      </c:pt>
                      <c:pt idx="244">
                        <c:v>53177</c:v>
                      </c:pt>
                      <c:pt idx="245">
                        <c:v>53208</c:v>
                      </c:pt>
                      <c:pt idx="246">
                        <c:v>53238</c:v>
                      </c:pt>
                      <c:pt idx="247">
                        <c:v>53269</c:v>
                      </c:pt>
                      <c:pt idx="248">
                        <c:v>53299</c:v>
                      </c:pt>
                      <c:pt idx="249">
                        <c:v>53330</c:v>
                      </c:pt>
                      <c:pt idx="250">
                        <c:v>53361</c:v>
                      </c:pt>
                      <c:pt idx="251">
                        <c:v>53389</c:v>
                      </c:pt>
                      <c:pt idx="252">
                        <c:v>53420</c:v>
                      </c:pt>
                      <c:pt idx="253">
                        <c:v>53450</c:v>
                      </c:pt>
                      <c:pt idx="254">
                        <c:v>53481</c:v>
                      </c:pt>
                      <c:pt idx="255">
                        <c:v>53511</c:v>
                      </c:pt>
                      <c:pt idx="256">
                        <c:v>53542</c:v>
                      </c:pt>
                      <c:pt idx="257">
                        <c:v>53573</c:v>
                      </c:pt>
                      <c:pt idx="258">
                        <c:v>53603</c:v>
                      </c:pt>
                      <c:pt idx="259">
                        <c:v>53634</c:v>
                      </c:pt>
                      <c:pt idx="260">
                        <c:v>53664</c:v>
                      </c:pt>
                      <c:pt idx="261">
                        <c:v>53695</c:v>
                      </c:pt>
                      <c:pt idx="262">
                        <c:v>53726</c:v>
                      </c:pt>
                      <c:pt idx="263">
                        <c:v>53754</c:v>
                      </c:pt>
                      <c:pt idx="264">
                        <c:v>53785</c:v>
                      </c:pt>
                      <c:pt idx="265">
                        <c:v>53815</c:v>
                      </c:pt>
                      <c:pt idx="266">
                        <c:v>53846</c:v>
                      </c:pt>
                      <c:pt idx="267">
                        <c:v>53876</c:v>
                      </c:pt>
                      <c:pt idx="268">
                        <c:v>53907</c:v>
                      </c:pt>
                      <c:pt idx="269">
                        <c:v>53938</c:v>
                      </c:pt>
                      <c:pt idx="270">
                        <c:v>53968</c:v>
                      </c:pt>
                      <c:pt idx="271">
                        <c:v>53999</c:v>
                      </c:pt>
                      <c:pt idx="272">
                        <c:v>54029</c:v>
                      </c:pt>
                      <c:pt idx="273">
                        <c:v>54060</c:v>
                      </c:pt>
                      <c:pt idx="274">
                        <c:v>54091</c:v>
                      </c:pt>
                      <c:pt idx="275">
                        <c:v>54120</c:v>
                      </c:pt>
                      <c:pt idx="276">
                        <c:v>54151</c:v>
                      </c:pt>
                      <c:pt idx="277">
                        <c:v>54181</c:v>
                      </c:pt>
                      <c:pt idx="278">
                        <c:v>54212</c:v>
                      </c:pt>
                      <c:pt idx="279">
                        <c:v>54242</c:v>
                      </c:pt>
                      <c:pt idx="280">
                        <c:v>54273</c:v>
                      </c:pt>
                      <c:pt idx="281">
                        <c:v>54304</c:v>
                      </c:pt>
                      <c:pt idx="282">
                        <c:v>54334</c:v>
                      </c:pt>
                      <c:pt idx="283">
                        <c:v>54365</c:v>
                      </c:pt>
                      <c:pt idx="284">
                        <c:v>54395</c:v>
                      </c:pt>
                      <c:pt idx="285">
                        <c:v>54426</c:v>
                      </c:pt>
                      <c:pt idx="286">
                        <c:v>54457</c:v>
                      </c:pt>
                      <c:pt idx="287">
                        <c:v>54485</c:v>
                      </c:pt>
                      <c:pt idx="288">
                        <c:v>54516</c:v>
                      </c:pt>
                      <c:pt idx="289">
                        <c:v>54546</c:v>
                      </c:pt>
                      <c:pt idx="290">
                        <c:v>54577</c:v>
                      </c:pt>
                      <c:pt idx="291">
                        <c:v>54607</c:v>
                      </c:pt>
                      <c:pt idx="292">
                        <c:v>54638</c:v>
                      </c:pt>
                      <c:pt idx="293">
                        <c:v>54669</c:v>
                      </c:pt>
                      <c:pt idx="294">
                        <c:v>54699</c:v>
                      </c:pt>
                      <c:pt idx="295">
                        <c:v>54730</c:v>
                      </c:pt>
                      <c:pt idx="296">
                        <c:v>54760</c:v>
                      </c:pt>
                      <c:pt idx="297">
                        <c:v>54791</c:v>
                      </c:pt>
                      <c:pt idx="298">
                        <c:v>54822</c:v>
                      </c:pt>
                      <c:pt idx="299">
                        <c:v>54850</c:v>
                      </c:pt>
                    </c:numCache>
                  </c:numRef>
                </c:cat>
                <c:val>
                  <c:numRef>
                    <c:extLst>
                      <c:ext uri="{02D57815-91ED-43cb-92C2-25804820EDAC}">
                        <c15:formulaRef>
                          <c15:sqref>Finanzierungsrechner!$E$17:$E$316</c15:sqref>
                        </c15:formulaRef>
                      </c:ext>
                    </c:extLst>
                    <c:numCache>
                      <c:formatCode>#,##0.00\ "€"</c:formatCode>
                      <c:ptCount val="300"/>
                      <c:pt idx="0">
                        <c:v>1798.0273906504115</c:v>
                      </c:pt>
                      <c:pt idx="1">
                        <c:v>1798.0273906504115</c:v>
                      </c:pt>
                      <c:pt idx="2">
                        <c:v>1798.0273906504115</c:v>
                      </c:pt>
                      <c:pt idx="3">
                        <c:v>1798.0273906504115</c:v>
                      </c:pt>
                      <c:pt idx="4">
                        <c:v>1798.0273906504115</c:v>
                      </c:pt>
                      <c:pt idx="5">
                        <c:v>1798.0273906504115</c:v>
                      </c:pt>
                      <c:pt idx="6">
                        <c:v>1798.0273906504115</c:v>
                      </c:pt>
                      <c:pt idx="7">
                        <c:v>1798.0273906504115</c:v>
                      </c:pt>
                      <c:pt idx="8">
                        <c:v>1798.0273906504115</c:v>
                      </c:pt>
                      <c:pt idx="9">
                        <c:v>1798.0273906504115</c:v>
                      </c:pt>
                      <c:pt idx="10">
                        <c:v>1798.0273906504115</c:v>
                      </c:pt>
                      <c:pt idx="11">
                        <c:v>1798.0273906504115</c:v>
                      </c:pt>
                      <c:pt idx="12">
                        <c:v>1798.0273906504115</c:v>
                      </c:pt>
                      <c:pt idx="13">
                        <c:v>1798.0273906504115</c:v>
                      </c:pt>
                      <c:pt idx="14">
                        <c:v>1798.0273906504115</c:v>
                      </c:pt>
                      <c:pt idx="15">
                        <c:v>1798.0273906504115</c:v>
                      </c:pt>
                      <c:pt idx="16">
                        <c:v>1798.0273906504115</c:v>
                      </c:pt>
                      <c:pt idx="17">
                        <c:v>1798.0273906504115</c:v>
                      </c:pt>
                      <c:pt idx="18">
                        <c:v>1798.0273906504115</c:v>
                      </c:pt>
                      <c:pt idx="19">
                        <c:v>1798.0273906504115</c:v>
                      </c:pt>
                      <c:pt idx="20">
                        <c:v>1798.0273906504115</c:v>
                      </c:pt>
                      <c:pt idx="21">
                        <c:v>1798.0273906504115</c:v>
                      </c:pt>
                      <c:pt idx="22">
                        <c:v>1798.0273906504115</c:v>
                      </c:pt>
                      <c:pt idx="23">
                        <c:v>1798.0273906504115</c:v>
                      </c:pt>
                      <c:pt idx="24">
                        <c:v>1798.0273906504115</c:v>
                      </c:pt>
                      <c:pt idx="25">
                        <c:v>1798.0273906504115</c:v>
                      </c:pt>
                      <c:pt idx="26">
                        <c:v>1798.0273906504115</c:v>
                      </c:pt>
                      <c:pt idx="27">
                        <c:v>1798.0273906504115</c:v>
                      </c:pt>
                      <c:pt idx="28">
                        <c:v>1798.0273906504115</c:v>
                      </c:pt>
                      <c:pt idx="29">
                        <c:v>1798.0273906504115</c:v>
                      </c:pt>
                      <c:pt idx="30">
                        <c:v>1798.0273906504115</c:v>
                      </c:pt>
                      <c:pt idx="31">
                        <c:v>1798.0273906504115</c:v>
                      </c:pt>
                      <c:pt idx="32">
                        <c:v>1798.0273906504115</c:v>
                      </c:pt>
                      <c:pt idx="33">
                        <c:v>1798.0273906504115</c:v>
                      </c:pt>
                      <c:pt idx="34">
                        <c:v>1798.0273906504115</c:v>
                      </c:pt>
                      <c:pt idx="35">
                        <c:v>1798.0273906504115</c:v>
                      </c:pt>
                      <c:pt idx="36">
                        <c:v>1798.0273906504115</c:v>
                      </c:pt>
                      <c:pt idx="37">
                        <c:v>1798.0273906504115</c:v>
                      </c:pt>
                      <c:pt idx="38">
                        <c:v>1798.0273906504115</c:v>
                      </c:pt>
                      <c:pt idx="39">
                        <c:v>1798.0273906504115</c:v>
                      </c:pt>
                      <c:pt idx="40">
                        <c:v>1798.0273906504115</c:v>
                      </c:pt>
                      <c:pt idx="41">
                        <c:v>1798.0273906504115</c:v>
                      </c:pt>
                      <c:pt idx="42">
                        <c:v>1798.0273906504115</c:v>
                      </c:pt>
                      <c:pt idx="43">
                        <c:v>1798.0273906504115</c:v>
                      </c:pt>
                      <c:pt idx="44">
                        <c:v>1798.0273906504115</c:v>
                      </c:pt>
                      <c:pt idx="45">
                        <c:v>1798.0273906504115</c:v>
                      </c:pt>
                      <c:pt idx="46">
                        <c:v>1798.0273906504115</c:v>
                      </c:pt>
                      <c:pt idx="47">
                        <c:v>1798.0273906504115</c:v>
                      </c:pt>
                      <c:pt idx="48">
                        <c:v>1798.0273906504115</c:v>
                      </c:pt>
                      <c:pt idx="49">
                        <c:v>1798.0273906504115</c:v>
                      </c:pt>
                      <c:pt idx="50">
                        <c:v>1798.0273906504115</c:v>
                      </c:pt>
                      <c:pt idx="51">
                        <c:v>1798.0273906504115</c:v>
                      </c:pt>
                      <c:pt idx="52">
                        <c:v>1798.0273906504115</c:v>
                      </c:pt>
                      <c:pt idx="53">
                        <c:v>1798.0273906504115</c:v>
                      </c:pt>
                      <c:pt idx="54">
                        <c:v>1798.0273906504115</c:v>
                      </c:pt>
                      <c:pt idx="55">
                        <c:v>1798.0273906504115</c:v>
                      </c:pt>
                      <c:pt idx="56">
                        <c:v>1798.0273906504115</c:v>
                      </c:pt>
                      <c:pt idx="57">
                        <c:v>1798.0273906504115</c:v>
                      </c:pt>
                      <c:pt idx="58">
                        <c:v>1798.0273906504115</c:v>
                      </c:pt>
                      <c:pt idx="59">
                        <c:v>1798.0273906504115</c:v>
                      </c:pt>
                      <c:pt idx="60">
                        <c:v>1798.0273906504115</c:v>
                      </c:pt>
                      <c:pt idx="61">
                        <c:v>1798.0273906504115</c:v>
                      </c:pt>
                      <c:pt idx="62">
                        <c:v>1798.0273906504115</c:v>
                      </c:pt>
                      <c:pt idx="63">
                        <c:v>1798.0273906504115</c:v>
                      </c:pt>
                      <c:pt idx="64">
                        <c:v>1798.0273906504115</c:v>
                      </c:pt>
                      <c:pt idx="65">
                        <c:v>1798.0273906504115</c:v>
                      </c:pt>
                      <c:pt idx="66">
                        <c:v>1798.0273906504115</c:v>
                      </c:pt>
                      <c:pt idx="67">
                        <c:v>1798.0273906504115</c:v>
                      </c:pt>
                      <c:pt idx="68">
                        <c:v>1798.0273906504115</c:v>
                      </c:pt>
                      <c:pt idx="69">
                        <c:v>1798.0273906504115</c:v>
                      </c:pt>
                      <c:pt idx="70">
                        <c:v>1798.0273906504115</c:v>
                      </c:pt>
                      <c:pt idx="71">
                        <c:v>1798.0273906504115</c:v>
                      </c:pt>
                      <c:pt idx="72">
                        <c:v>1798.0273906504115</c:v>
                      </c:pt>
                      <c:pt idx="73">
                        <c:v>1798.0273906504115</c:v>
                      </c:pt>
                      <c:pt idx="74">
                        <c:v>1798.0273906504115</c:v>
                      </c:pt>
                      <c:pt idx="75">
                        <c:v>1798.0273906504115</c:v>
                      </c:pt>
                      <c:pt idx="76">
                        <c:v>1798.0273906504115</c:v>
                      </c:pt>
                      <c:pt idx="77">
                        <c:v>1798.0273906504115</c:v>
                      </c:pt>
                      <c:pt idx="78">
                        <c:v>1798.0273906504115</c:v>
                      </c:pt>
                      <c:pt idx="79">
                        <c:v>1798.0273906504115</c:v>
                      </c:pt>
                      <c:pt idx="80">
                        <c:v>1798.0273906504115</c:v>
                      </c:pt>
                      <c:pt idx="81">
                        <c:v>1798.0273906504115</c:v>
                      </c:pt>
                      <c:pt idx="82">
                        <c:v>1798.0273906504115</c:v>
                      </c:pt>
                      <c:pt idx="83">
                        <c:v>1798.0273906504115</c:v>
                      </c:pt>
                      <c:pt idx="84">
                        <c:v>1798.0273906504115</c:v>
                      </c:pt>
                      <c:pt idx="85">
                        <c:v>1798.0273906504115</c:v>
                      </c:pt>
                      <c:pt idx="86">
                        <c:v>1798.0273906504115</c:v>
                      </c:pt>
                      <c:pt idx="87">
                        <c:v>1798.0273906504115</c:v>
                      </c:pt>
                      <c:pt idx="88">
                        <c:v>1798.0273906504115</c:v>
                      </c:pt>
                      <c:pt idx="89">
                        <c:v>1798.0273906504115</c:v>
                      </c:pt>
                      <c:pt idx="90">
                        <c:v>1798.0273906504115</c:v>
                      </c:pt>
                      <c:pt idx="91">
                        <c:v>1798.0273906504115</c:v>
                      </c:pt>
                      <c:pt idx="92">
                        <c:v>1798.0273906504115</c:v>
                      </c:pt>
                      <c:pt idx="93">
                        <c:v>1798.0273906504115</c:v>
                      </c:pt>
                      <c:pt idx="94">
                        <c:v>1798.0273906504115</c:v>
                      </c:pt>
                      <c:pt idx="95">
                        <c:v>1798.0273906504115</c:v>
                      </c:pt>
                      <c:pt idx="96">
                        <c:v>1798.0273906504115</c:v>
                      </c:pt>
                      <c:pt idx="97">
                        <c:v>1798.0273906504115</c:v>
                      </c:pt>
                      <c:pt idx="98">
                        <c:v>1798.0273906504115</c:v>
                      </c:pt>
                      <c:pt idx="99">
                        <c:v>1798.0273906504115</c:v>
                      </c:pt>
                      <c:pt idx="100">
                        <c:v>1798.0273906504115</c:v>
                      </c:pt>
                      <c:pt idx="101">
                        <c:v>1798.0273906504115</c:v>
                      </c:pt>
                      <c:pt idx="102">
                        <c:v>1798.0273906504115</c:v>
                      </c:pt>
                      <c:pt idx="103">
                        <c:v>1798.0273906504115</c:v>
                      </c:pt>
                      <c:pt idx="104">
                        <c:v>1798.0273906504115</c:v>
                      </c:pt>
                      <c:pt idx="105">
                        <c:v>1798.0273906504115</c:v>
                      </c:pt>
                      <c:pt idx="106">
                        <c:v>1798.0273906504115</c:v>
                      </c:pt>
                      <c:pt idx="107">
                        <c:v>1798.0273906504115</c:v>
                      </c:pt>
                      <c:pt idx="108">
                        <c:v>1798.0273906504115</c:v>
                      </c:pt>
                      <c:pt idx="109">
                        <c:v>1798.0273906504115</c:v>
                      </c:pt>
                      <c:pt idx="110">
                        <c:v>1798.0273906504115</c:v>
                      </c:pt>
                      <c:pt idx="111">
                        <c:v>1798.0273906504115</c:v>
                      </c:pt>
                      <c:pt idx="112">
                        <c:v>1798.0273906504115</c:v>
                      </c:pt>
                      <c:pt idx="113">
                        <c:v>1798.0273906504115</c:v>
                      </c:pt>
                      <c:pt idx="114">
                        <c:v>1798.0273906504115</c:v>
                      </c:pt>
                      <c:pt idx="115">
                        <c:v>1798.0273906504115</c:v>
                      </c:pt>
                      <c:pt idx="116">
                        <c:v>1798.0273906504115</c:v>
                      </c:pt>
                      <c:pt idx="117">
                        <c:v>1798.0273906504115</c:v>
                      </c:pt>
                      <c:pt idx="118">
                        <c:v>1798.0273906504115</c:v>
                      </c:pt>
                      <c:pt idx="119">
                        <c:v>1798.0273906504115</c:v>
                      </c:pt>
                      <c:pt idx="120">
                        <c:v>1798.0273906504115</c:v>
                      </c:pt>
                      <c:pt idx="121">
                        <c:v>1798.0273906504115</c:v>
                      </c:pt>
                      <c:pt idx="122">
                        <c:v>1798.0273906504115</c:v>
                      </c:pt>
                      <c:pt idx="123">
                        <c:v>1798.0273906504115</c:v>
                      </c:pt>
                      <c:pt idx="124">
                        <c:v>1798.0273906504115</c:v>
                      </c:pt>
                      <c:pt idx="125">
                        <c:v>1798.0273906504115</c:v>
                      </c:pt>
                      <c:pt idx="126">
                        <c:v>1798.0273906504115</c:v>
                      </c:pt>
                      <c:pt idx="127">
                        <c:v>1798.0273906504115</c:v>
                      </c:pt>
                      <c:pt idx="128">
                        <c:v>1798.0273906504115</c:v>
                      </c:pt>
                      <c:pt idx="129">
                        <c:v>1798.0273906504115</c:v>
                      </c:pt>
                      <c:pt idx="130">
                        <c:v>1798.0273906504115</c:v>
                      </c:pt>
                      <c:pt idx="131">
                        <c:v>1798.0273906504115</c:v>
                      </c:pt>
                      <c:pt idx="132">
                        <c:v>1798.0273906504115</c:v>
                      </c:pt>
                      <c:pt idx="133">
                        <c:v>1798.0273906504115</c:v>
                      </c:pt>
                      <c:pt idx="134">
                        <c:v>1798.0273906504115</c:v>
                      </c:pt>
                      <c:pt idx="135">
                        <c:v>1798.0273906504115</c:v>
                      </c:pt>
                      <c:pt idx="136">
                        <c:v>1798.0273906504115</c:v>
                      </c:pt>
                      <c:pt idx="137">
                        <c:v>1798.0273906504115</c:v>
                      </c:pt>
                      <c:pt idx="138">
                        <c:v>1798.0273906504115</c:v>
                      </c:pt>
                      <c:pt idx="139">
                        <c:v>1798.0273906504115</c:v>
                      </c:pt>
                      <c:pt idx="140">
                        <c:v>1798.0273906504115</c:v>
                      </c:pt>
                      <c:pt idx="141">
                        <c:v>1798.0273906504115</c:v>
                      </c:pt>
                      <c:pt idx="142">
                        <c:v>1798.0273906504115</c:v>
                      </c:pt>
                      <c:pt idx="143">
                        <c:v>1798.0273906504115</c:v>
                      </c:pt>
                      <c:pt idx="144">
                        <c:v>1798.0273906504115</c:v>
                      </c:pt>
                      <c:pt idx="145">
                        <c:v>1798.0273906504115</c:v>
                      </c:pt>
                      <c:pt idx="146">
                        <c:v>1798.0273906504115</c:v>
                      </c:pt>
                      <c:pt idx="147">
                        <c:v>1798.0273906504115</c:v>
                      </c:pt>
                      <c:pt idx="148">
                        <c:v>1798.0273906504115</c:v>
                      </c:pt>
                      <c:pt idx="149">
                        <c:v>1798.0273906504115</c:v>
                      </c:pt>
                      <c:pt idx="150">
                        <c:v>1798.0273906504115</c:v>
                      </c:pt>
                      <c:pt idx="151">
                        <c:v>1798.0273906504115</c:v>
                      </c:pt>
                      <c:pt idx="152">
                        <c:v>1798.0273906504115</c:v>
                      </c:pt>
                      <c:pt idx="153">
                        <c:v>1798.0273906504115</c:v>
                      </c:pt>
                      <c:pt idx="154">
                        <c:v>1798.0273906504115</c:v>
                      </c:pt>
                      <c:pt idx="155">
                        <c:v>1798.0273906504115</c:v>
                      </c:pt>
                      <c:pt idx="156">
                        <c:v>1798.0273906504115</c:v>
                      </c:pt>
                      <c:pt idx="157">
                        <c:v>1798.0273906504115</c:v>
                      </c:pt>
                      <c:pt idx="158">
                        <c:v>1798.0273906504115</c:v>
                      </c:pt>
                      <c:pt idx="159">
                        <c:v>1798.0273906504115</c:v>
                      </c:pt>
                      <c:pt idx="160">
                        <c:v>1798.0273906504115</c:v>
                      </c:pt>
                      <c:pt idx="161">
                        <c:v>1798.0273906504115</c:v>
                      </c:pt>
                      <c:pt idx="162">
                        <c:v>1798.0273906504115</c:v>
                      </c:pt>
                      <c:pt idx="163">
                        <c:v>1798.0273906504115</c:v>
                      </c:pt>
                      <c:pt idx="164">
                        <c:v>1798.0273906504115</c:v>
                      </c:pt>
                      <c:pt idx="165">
                        <c:v>1798.0273906504115</c:v>
                      </c:pt>
                      <c:pt idx="166">
                        <c:v>1798.0273906504115</c:v>
                      </c:pt>
                      <c:pt idx="167">
                        <c:v>1798.0273906504115</c:v>
                      </c:pt>
                      <c:pt idx="168">
                        <c:v>1798.0273906504115</c:v>
                      </c:pt>
                      <c:pt idx="169">
                        <c:v>1798.0273906504115</c:v>
                      </c:pt>
                      <c:pt idx="170">
                        <c:v>1798.0273906504115</c:v>
                      </c:pt>
                      <c:pt idx="171">
                        <c:v>1798.0273906504115</c:v>
                      </c:pt>
                      <c:pt idx="172">
                        <c:v>1798.0273906504115</c:v>
                      </c:pt>
                      <c:pt idx="173">
                        <c:v>1798.0273906504115</c:v>
                      </c:pt>
                      <c:pt idx="174">
                        <c:v>1798.0273906504115</c:v>
                      </c:pt>
                      <c:pt idx="175">
                        <c:v>1798.0273906504115</c:v>
                      </c:pt>
                      <c:pt idx="176">
                        <c:v>1798.0273906504115</c:v>
                      </c:pt>
                      <c:pt idx="177">
                        <c:v>1798.0273906504115</c:v>
                      </c:pt>
                      <c:pt idx="178">
                        <c:v>1798.0273906504115</c:v>
                      </c:pt>
                      <c:pt idx="179">
                        <c:v>1798.0273906504115</c:v>
                      </c:pt>
                      <c:pt idx="180">
                        <c:v>1798.0273906504115</c:v>
                      </c:pt>
                      <c:pt idx="181">
                        <c:v>1798.0273906504115</c:v>
                      </c:pt>
                      <c:pt idx="182">
                        <c:v>1798.0273906504115</c:v>
                      </c:pt>
                      <c:pt idx="183">
                        <c:v>1798.0273906504115</c:v>
                      </c:pt>
                      <c:pt idx="184">
                        <c:v>1798.0273906504115</c:v>
                      </c:pt>
                      <c:pt idx="185">
                        <c:v>1798.0273906504115</c:v>
                      </c:pt>
                      <c:pt idx="186">
                        <c:v>1798.0273906504115</c:v>
                      </c:pt>
                      <c:pt idx="187">
                        <c:v>1798.0273906504115</c:v>
                      </c:pt>
                      <c:pt idx="188">
                        <c:v>1798.0273906504115</c:v>
                      </c:pt>
                      <c:pt idx="189">
                        <c:v>1798.0273906504115</c:v>
                      </c:pt>
                      <c:pt idx="190">
                        <c:v>1798.0273906504115</c:v>
                      </c:pt>
                      <c:pt idx="191">
                        <c:v>1798.0273906504115</c:v>
                      </c:pt>
                      <c:pt idx="192">
                        <c:v>1798.0273906504115</c:v>
                      </c:pt>
                      <c:pt idx="193">
                        <c:v>1798.0273906504115</c:v>
                      </c:pt>
                      <c:pt idx="194">
                        <c:v>1798.0273906504115</c:v>
                      </c:pt>
                      <c:pt idx="195">
                        <c:v>1798.0273906504115</c:v>
                      </c:pt>
                      <c:pt idx="196">
                        <c:v>1798.0273906504115</c:v>
                      </c:pt>
                      <c:pt idx="197">
                        <c:v>1798.0273906504115</c:v>
                      </c:pt>
                      <c:pt idx="198">
                        <c:v>1798.0273906504115</c:v>
                      </c:pt>
                      <c:pt idx="199">
                        <c:v>1798.0273906504115</c:v>
                      </c:pt>
                      <c:pt idx="200">
                        <c:v>1798.0273906504115</c:v>
                      </c:pt>
                      <c:pt idx="201">
                        <c:v>1798.0273906504115</c:v>
                      </c:pt>
                      <c:pt idx="202">
                        <c:v>1798.0273906504115</c:v>
                      </c:pt>
                      <c:pt idx="203">
                        <c:v>1798.0273906504115</c:v>
                      </c:pt>
                      <c:pt idx="204">
                        <c:v>1798.0273906504115</c:v>
                      </c:pt>
                      <c:pt idx="205">
                        <c:v>1798.0273906504115</c:v>
                      </c:pt>
                      <c:pt idx="206">
                        <c:v>1798.0273906504115</c:v>
                      </c:pt>
                      <c:pt idx="207">
                        <c:v>1798.0273906504115</c:v>
                      </c:pt>
                      <c:pt idx="208">
                        <c:v>1798.0273906504115</c:v>
                      </c:pt>
                      <c:pt idx="209">
                        <c:v>1798.0273906504115</c:v>
                      </c:pt>
                      <c:pt idx="210">
                        <c:v>1798.0273906504115</c:v>
                      </c:pt>
                      <c:pt idx="211">
                        <c:v>1798.0273906504115</c:v>
                      </c:pt>
                      <c:pt idx="212">
                        <c:v>1798.0273906504115</c:v>
                      </c:pt>
                      <c:pt idx="213">
                        <c:v>1798.0273906504115</c:v>
                      </c:pt>
                      <c:pt idx="214">
                        <c:v>1798.0273906504115</c:v>
                      </c:pt>
                      <c:pt idx="215">
                        <c:v>1798.0273906504115</c:v>
                      </c:pt>
                      <c:pt idx="216">
                        <c:v>1798.0273906504115</c:v>
                      </c:pt>
                      <c:pt idx="217">
                        <c:v>1798.0273906504115</c:v>
                      </c:pt>
                      <c:pt idx="218">
                        <c:v>1798.0273906504115</c:v>
                      </c:pt>
                      <c:pt idx="219">
                        <c:v>1798.0273906504115</c:v>
                      </c:pt>
                      <c:pt idx="220">
                        <c:v>1798.0273906504115</c:v>
                      </c:pt>
                      <c:pt idx="221">
                        <c:v>1798.0273906504115</c:v>
                      </c:pt>
                      <c:pt idx="222">
                        <c:v>1798.0273906504115</c:v>
                      </c:pt>
                      <c:pt idx="223">
                        <c:v>1798.0273906504115</c:v>
                      </c:pt>
                      <c:pt idx="224">
                        <c:v>1798.0273906504115</c:v>
                      </c:pt>
                      <c:pt idx="225">
                        <c:v>1798.0273906504115</c:v>
                      </c:pt>
                      <c:pt idx="226">
                        <c:v>1798.0273906504115</c:v>
                      </c:pt>
                      <c:pt idx="227">
                        <c:v>1798.0273906504115</c:v>
                      </c:pt>
                      <c:pt idx="228">
                        <c:v>1798.0273906504115</c:v>
                      </c:pt>
                      <c:pt idx="229">
                        <c:v>1798.0273906504115</c:v>
                      </c:pt>
                      <c:pt idx="230">
                        <c:v>1798.0273906504115</c:v>
                      </c:pt>
                      <c:pt idx="231">
                        <c:v>1798.0273906504115</c:v>
                      </c:pt>
                      <c:pt idx="232">
                        <c:v>1798.0273906504115</c:v>
                      </c:pt>
                      <c:pt idx="233">
                        <c:v>1798.0273906504115</c:v>
                      </c:pt>
                      <c:pt idx="234">
                        <c:v>1798.0273906504115</c:v>
                      </c:pt>
                      <c:pt idx="235">
                        <c:v>1798.0273906504115</c:v>
                      </c:pt>
                      <c:pt idx="236">
                        <c:v>1798.0273906504115</c:v>
                      </c:pt>
                      <c:pt idx="237">
                        <c:v>1798.0273906504115</c:v>
                      </c:pt>
                      <c:pt idx="238">
                        <c:v>1798.0273906504115</c:v>
                      </c:pt>
                      <c:pt idx="239">
                        <c:v>1798.0273906504115</c:v>
                      </c:pt>
                      <c:pt idx="240">
                        <c:v>1798.0273906504115</c:v>
                      </c:pt>
                      <c:pt idx="241">
                        <c:v>1798.0273906504115</c:v>
                      </c:pt>
                      <c:pt idx="242">
                        <c:v>1798.0273906504115</c:v>
                      </c:pt>
                      <c:pt idx="243">
                        <c:v>1798.0273906504115</c:v>
                      </c:pt>
                      <c:pt idx="244">
                        <c:v>1798.0273906504115</c:v>
                      </c:pt>
                      <c:pt idx="245">
                        <c:v>1798.0273906504115</c:v>
                      </c:pt>
                      <c:pt idx="246">
                        <c:v>1798.0273906504115</c:v>
                      </c:pt>
                      <c:pt idx="247">
                        <c:v>1798.0273906504115</c:v>
                      </c:pt>
                      <c:pt idx="248">
                        <c:v>1798.0273906504115</c:v>
                      </c:pt>
                      <c:pt idx="249">
                        <c:v>1798.0273906504115</c:v>
                      </c:pt>
                      <c:pt idx="250">
                        <c:v>1798.0273906504115</c:v>
                      </c:pt>
                      <c:pt idx="251">
                        <c:v>1798.0273906504115</c:v>
                      </c:pt>
                      <c:pt idx="252">
                        <c:v>1798.0273906504115</c:v>
                      </c:pt>
                      <c:pt idx="253">
                        <c:v>1798.0273906504115</c:v>
                      </c:pt>
                      <c:pt idx="254">
                        <c:v>1798.0273906504115</c:v>
                      </c:pt>
                      <c:pt idx="255">
                        <c:v>1798.0273906504115</c:v>
                      </c:pt>
                      <c:pt idx="256">
                        <c:v>1798.0273906504115</c:v>
                      </c:pt>
                      <c:pt idx="257">
                        <c:v>1798.0273906504115</c:v>
                      </c:pt>
                      <c:pt idx="258">
                        <c:v>1798.0273906504115</c:v>
                      </c:pt>
                      <c:pt idx="259">
                        <c:v>1798.0273906504115</c:v>
                      </c:pt>
                      <c:pt idx="260">
                        <c:v>1798.0273906504115</c:v>
                      </c:pt>
                      <c:pt idx="261">
                        <c:v>1798.0273906504115</c:v>
                      </c:pt>
                      <c:pt idx="262">
                        <c:v>1798.0273906504115</c:v>
                      </c:pt>
                      <c:pt idx="263">
                        <c:v>1798.0273906504115</c:v>
                      </c:pt>
                      <c:pt idx="264">
                        <c:v>1798.0273906504115</c:v>
                      </c:pt>
                      <c:pt idx="265">
                        <c:v>1798.0273906504115</c:v>
                      </c:pt>
                      <c:pt idx="266">
                        <c:v>1798.0273906504115</c:v>
                      </c:pt>
                      <c:pt idx="267">
                        <c:v>1798.0273906504115</c:v>
                      </c:pt>
                      <c:pt idx="268">
                        <c:v>1798.0273906504115</c:v>
                      </c:pt>
                      <c:pt idx="269">
                        <c:v>1798.0273906504115</c:v>
                      </c:pt>
                      <c:pt idx="270">
                        <c:v>1798.0273906504115</c:v>
                      </c:pt>
                      <c:pt idx="271">
                        <c:v>1798.0273906504115</c:v>
                      </c:pt>
                      <c:pt idx="272">
                        <c:v>1798.0273906504115</c:v>
                      </c:pt>
                      <c:pt idx="273">
                        <c:v>1798.0273906504115</c:v>
                      </c:pt>
                      <c:pt idx="274">
                        <c:v>1798.0273906504115</c:v>
                      </c:pt>
                      <c:pt idx="275">
                        <c:v>1798.0273906504115</c:v>
                      </c:pt>
                      <c:pt idx="276">
                        <c:v>1798.0273906504115</c:v>
                      </c:pt>
                      <c:pt idx="277">
                        <c:v>1798.0273906504115</c:v>
                      </c:pt>
                      <c:pt idx="278">
                        <c:v>1798.0273906504115</c:v>
                      </c:pt>
                      <c:pt idx="279">
                        <c:v>1798.0273906504115</c:v>
                      </c:pt>
                      <c:pt idx="280">
                        <c:v>1798.0273906504115</c:v>
                      </c:pt>
                      <c:pt idx="281">
                        <c:v>1798.0273906504115</c:v>
                      </c:pt>
                      <c:pt idx="282">
                        <c:v>1798.0273906504115</c:v>
                      </c:pt>
                      <c:pt idx="283">
                        <c:v>1798.0273906504115</c:v>
                      </c:pt>
                      <c:pt idx="284">
                        <c:v>1798.0273906504115</c:v>
                      </c:pt>
                      <c:pt idx="285">
                        <c:v>1798.0273906504115</c:v>
                      </c:pt>
                      <c:pt idx="286">
                        <c:v>1798.0273906504115</c:v>
                      </c:pt>
                      <c:pt idx="287">
                        <c:v>1798.0273906504115</c:v>
                      </c:pt>
                      <c:pt idx="288">
                        <c:v>1798.0273906504115</c:v>
                      </c:pt>
                      <c:pt idx="289">
                        <c:v>1798.0273906504115</c:v>
                      </c:pt>
                      <c:pt idx="290">
                        <c:v>1798.0273906504115</c:v>
                      </c:pt>
                      <c:pt idx="291">
                        <c:v>1798.0273906504115</c:v>
                      </c:pt>
                      <c:pt idx="292">
                        <c:v>1798.0273906504115</c:v>
                      </c:pt>
                      <c:pt idx="293">
                        <c:v>1798.0273906504115</c:v>
                      </c:pt>
                      <c:pt idx="294">
                        <c:v>1798.0273906504115</c:v>
                      </c:pt>
                      <c:pt idx="295">
                        <c:v>1798.0273906504115</c:v>
                      </c:pt>
                      <c:pt idx="296">
                        <c:v>1798.0273906504115</c:v>
                      </c:pt>
                      <c:pt idx="297">
                        <c:v>1798.0273906504115</c:v>
                      </c:pt>
                      <c:pt idx="298">
                        <c:v>1798.0273906504115</c:v>
                      </c:pt>
                      <c:pt idx="299">
                        <c:v>1798.0273906504115</c:v>
                      </c:pt>
                    </c:numCache>
                  </c:numRef>
                </c:val>
                <c:extLst>
                  <c:ext xmlns:c16="http://schemas.microsoft.com/office/drawing/2014/chart" uri="{C3380CC4-5D6E-409C-BE32-E72D297353CC}">
                    <c16:uniqueId val="{00000001-BB32-40CC-8652-24F4C06152B1}"/>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Finanzierungsrechner!$H$16</c15:sqref>
                        </c15:formulaRef>
                      </c:ext>
                    </c:extLst>
                    <c:strCache>
                      <c:ptCount val="1"/>
                      <c:pt idx="0">
                        <c:v>Ende 
Saldo</c:v>
                      </c:pt>
                    </c:strCache>
                  </c:strRef>
                </c:tx>
                <c:spPr>
                  <a:solidFill>
                    <a:schemeClr val="accent5">
                      <a:tint val="54000"/>
                    </a:schemeClr>
                  </a:solidFill>
                  <a:ln>
                    <a:noFill/>
                  </a:ln>
                  <a:effectLst/>
                </c:spPr>
                <c:invertIfNegative val="0"/>
                <c:cat>
                  <c:numRef>
                    <c:extLst xmlns:c15="http://schemas.microsoft.com/office/drawing/2012/chart">
                      <c:ext xmlns:c15="http://schemas.microsoft.com/office/drawing/2012/chart" uri="{02D57815-91ED-43cb-92C2-25804820EDAC}">
                        <c15:formulaRef>
                          <c15:sqref>Finanzierungsrechner!$C$17:$C$316</c15:sqref>
                        </c15:formulaRef>
                      </c:ext>
                    </c:extLst>
                    <c:numCache>
                      <c:formatCode>m/d/yyyy</c:formatCode>
                      <c:ptCount val="300"/>
                      <c:pt idx="0">
                        <c:v>45750</c:v>
                      </c:pt>
                      <c:pt idx="1">
                        <c:v>45780</c:v>
                      </c:pt>
                      <c:pt idx="2">
                        <c:v>45811</c:v>
                      </c:pt>
                      <c:pt idx="3">
                        <c:v>45841</c:v>
                      </c:pt>
                      <c:pt idx="4">
                        <c:v>45872</c:v>
                      </c:pt>
                      <c:pt idx="5">
                        <c:v>45903</c:v>
                      </c:pt>
                      <c:pt idx="6">
                        <c:v>45933</c:v>
                      </c:pt>
                      <c:pt idx="7">
                        <c:v>45964</c:v>
                      </c:pt>
                      <c:pt idx="8">
                        <c:v>45994</c:v>
                      </c:pt>
                      <c:pt idx="9">
                        <c:v>46025</c:v>
                      </c:pt>
                      <c:pt idx="10">
                        <c:v>46056</c:v>
                      </c:pt>
                      <c:pt idx="11">
                        <c:v>46084</c:v>
                      </c:pt>
                      <c:pt idx="12">
                        <c:v>46115</c:v>
                      </c:pt>
                      <c:pt idx="13">
                        <c:v>46145</c:v>
                      </c:pt>
                      <c:pt idx="14">
                        <c:v>46176</c:v>
                      </c:pt>
                      <c:pt idx="15">
                        <c:v>46206</c:v>
                      </c:pt>
                      <c:pt idx="16">
                        <c:v>46237</c:v>
                      </c:pt>
                      <c:pt idx="17">
                        <c:v>46268</c:v>
                      </c:pt>
                      <c:pt idx="18">
                        <c:v>46298</c:v>
                      </c:pt>
                      <c:pt idx="19">
                        <c:v>46329</c:v>
                      </c:pt>
                      <c:pt idx="20">
                        <c:v>46359</c:v>
                      </c:pt>
                      <c:pt idx="21">
                        <c:v>46390</c:v>
                      </c:pt>
                      <c:pt idx="22">
                        <c:v>46421</c:v>
                      </c:pt>
                      <c:pt idx="23">
                        <c:v>46449</c:v>
                      </c:pt>
                      <c:pt idx="24">
                        <c:v>46480</c:v>
                      </c:pt>
                      <c:pt idx="25">
                        <c:v>46510</c:v>
                      </c:pt>
                      <c:pt idx="26">
                        <c:v>46541</c:v>
                      </c:pt>
                      <c:pt idx="27">
                        <c:v>46571</c:v>
                      </c:pt>
                      <c:pt idx="28">
                        <c:v>46602</c:v>
                      </c:pt>
                      <c:pt idx="29">
                        <c:v>46633</c:v>
                      </c:pt>
                      <c:pt idx="30">
                        <c:v>46663</c:v>
                      </c:pt>
                      <c:pt idx="31">
                        <c:v>46694</c:v>
                      </c:pt>
                      <c:pt idx="32">
                        <c:v>46724</c:v>
                      </c:pt>
                      <c:pt idx="33">
                        <c:v>46755</c:v>
                      </c:pt>
                      <c:pt idx="34">
                        <c:v>46786</c:v>
                      </c:pt>
                      <c:pt idx="35">
                        <c:v>46815</c:v>
                      </c:pt>
                      <c:pt idx="36">
                        <c:v>46846</c:v>
                      </c:pt>
                      <c:pt idx="37">
                        <c:v>46876</c:v>
                      </c:pt>
                      <c:pt idx="38">
                        <c:v>46907</c:v>
                      </c:pt>
                      <c:pt idx="39">
                        <c:v>46937</c:v>
                      </c:pt>
                      <c:pt idx="40">
                        <c:v>46968</c:v>
                      </c:pt>
                      <c:pt idx="41">
                        <c:v>46999</c:v>
                      </c:pt>
                      <c:pt idx="42">
                        <c:v>47029</c:v>
                      </c:pt>
                      <c:pt idx="43">
                        <c:v>47060</c:v>
                      </c:pt>
                      <c:pt idx="44">
                        <c:v>47090</c:v>
                      </c:pt>
                      <c:pt idx="45">
                        <c:v>47121</c:v>
                      </c:pt>
                      <c:pt idx="46">
                        <c:v>47152</c:v>
                      </c:pt>
                      <c:pt idx="47">
                        <c:v>47180</c:v>
                      </c:pt>
                      <c:pt idx="48">
                        <c:v>47211</c:v>
                      </c:pt>
                      <c:pt idx="49">
                        <c:v>47241</c:v>
                      </c:pt>
                      <c:pt idx="50">
                        <c:v>47272</c:v>
                      </c:pt>
                      <c:pt idx="51">
                        <c:v>47302</c:v>
                      </c:pt>
                      <c:pt idx="52">
                        <c:v>47333</c:v>
                      </c:pt>
                      <c:pt idx="53">
                        <c:v>47364</c:v>
                      </c:pt>
                      <c:pt idx="54">
                        <c:v>47394</c:v>
                      </c:pt>
                      <c:pt idx="55">
                        <c:v>47425</c:v>
                      </c:pt>
                      <c:pt idx="56">
                        <c:v>47455</c:v>
                      </c:pt>
                      <c:pt idx="57">
                        <c:v>47486</c:v>
                      </c:pt>
                      <c:pt idx="58">
                        <c:v>47517</c:v>
                      </c:pt>
                      <c:pt idx="59">
                        <c:v>47545</c:v>
                      </c:pt>
                      <c:pt idx="60">
                        <c:v>47576</c:v>
                      </c:pt>
                      <c:pt idx="61">
                        <c:v>47606</c:v>
                      </c:pt>
                      <c:pt idx="62">
                        <c:v>47637</c:v>
                      </c:pt>
                      <c:pt idx="63">
                        <c:v>47667</c:v>
                      </c:pt>
                      <c:pt idx="64">
                        <c:v>47698</c:v>
                      </c:pt>
                      <c:pt idx="65">
                        <c:v>47729</c:v>
                      </c:pt>
                      <c:pt idx="66">
                        <c:v>47759</c:v>
                      </c:pt>
                      <c:pt idx="67">
                        <c:v>47790</c:v>
                      </c:pt>
                      <c:pt idx="68">
                        <c:v>47820</c:v>
                      </c:pt>
                      <c:pt idx="69">
                        <c:v>47851</c:v>
                      </c:pt>
                      <c:pt idx="70">
                        <c:v>47882</c:v>
                      </c:pt>
                      <c:pt idx="71">
                        <c:v>47910</c:v>
                      </c:pt>
                      <c:pt idx="72">
                        <c:v>47941</c:v>
                      </c:pt>
                      <c:pt idx="73">
                        <c:v>47971</c:v>
                      </c:pt>
                      <c:pt idx="74">
                        <c:v>48002</c:v>
                      </c:pt>
                      <c:pt idx="75">
                        <c:v>48032</c:v>
                      </c:pt>
                      <c:pt idx="76">
                        <c:v>48063</c:v>
                      </c:pt>
                      <c:pt idx="77">
                        <c:v>48094</c:v>
                      </c:pt>
                      <c:pt idx="78">
                        <c:v>48124</c:v>
                      </c:pt>
                      <c:pt idx="79">
                        <c:v>48155</c:v>
                      </c:pt>
                      <c:pt idx="80">
                        <c:v>48185</c:v>
                      </c:pt>
                      <c:pt idx="81">
                        <c:v>48216</c:v>
                      </c:pt>
                      <c:pt idx="82">
                        <c:v>48247</c:v>
                      </c:pt>
                      <c:pt idx="83">
                        <c:v>48276</c:v>
                      </c:pt>
                      <c:pt idx="84">
                        <c:v>48307</c:v>
                      </c:pt>
                      <c:pt idx="85">
                        <c:v>48337</c:v>
                      </c:pt>
                      <c:pt idx="86">
                        <c:v>48368</c:v>
                      </c:pt>
                      <c:pt idx="87">
                        <c:v>48398</c:v>
                      </c:pt>
                      <c:pt idx="88">
                        <c:v>48429</c:v>
                      </c:pt>
                      <c:pt idx="89">
                        <c:v>48460</c:v>
                      </c:pt>
                      <c:pt idx="90">
                        <c:v>48490</c:v>
                      </c:pt>
                      <c:pt idx="91">
                        <c:v>48521</c:v>
                      </c:pt>
                      <c:pt idx="92">
                        <c:v>48551</c:v>
                      </c:pt>
                      <c:pt idx="93">
                        <c:v>48582</c:v>
                      </c:pt>
                      <c:pt idx="94">
                        <c:v>48613</c:v>
                      </c:pt>
                      <c:pt idx="95">
                        <c:v>48641</c:v>
                      </c:pt>
                      <c:pt idx="96">
                        <c:v>48672</c:v>
                      </c:pt>
                      <c:pt idx="97">
                        <c:v>48702</c:v>
                      </c:pt>
                      <c:pt idx="98">
                        <c:v>48733</c:v>
                      </c:pt>
                      <c:pt idx="99">
                        <c:v>48763</c:v>
                      </c:pt>
                      <c:pt idx="100">
                        <c:v>48794</c:v>
                      </c:pt>
                      <c:pt idx="101">
                        <c:v>48825</c:v>
                      </c:pt>
                      <c:pt idx="102">
                        <c:v>48855</c:v>
                      </c:pt>
                      <c:pt idx="103">
                        <c:v>48886</c:v>
                      </c:pt>
                      <c:pt idx="104">
                        <c:v>48916</c:v>
                      </c:pt>
                      <c:pt idx="105">
                        <c:v>48947</c:v>
                      </c:pt>
                      <c:pt idx="106">
                        <c:v>48978</c:v>
                      </c:pt>
                      <c:pt idx="107">
                        <c:v>49006</c:v>
                      </c:pt>
                      <c:pt idx="108">
                        <c:v>49037</c:v>
                      </c:pt>
                      <c:pt idx="109">
                        <c:v>49067</c:v>
                      </c:pt>
                      <c:pt idx="110">
                        <c:v>49098</c:v>
                      </c:pt>
                      <c:pt idx="111">
                        <c:v>49128</c:v>
                      </c:pt>
                      <c:pt idx="112">
                        <c:v>49159</c:v>
                      </c:pt>
                      <c:pt idx="113">
                        <c:v>49190</c:v>
                      </c:pt>
                      <c:pt idx="114">
                        <c:v>49220</c:v>
                      </c:pt>
                      <c:pt idx="115">
                        <c:v>49251</c:v>
                      </c:pt>
                      <c:pt idx="116">
                        <c:v>49281</c:v>
                      </c:pt>
                      <c:pt idx="117">
                        <c:v>49312</c:v>
                      </c:pt>
                      <c:pt idx="118">
                        <c:v>49343</c:v>
                      </c:pt>
                      <c:pt idx="119">
                        <c:v>49371</c:v>
                      </c:pt>
                      <c:pt idx="120">
                        <c:v>49402</c:v>
                      </c:pt>
                      <c:pt idx="121">
                        <c:v>49432</c:v>
                      </c:pt>
                      <c:pt idx="122">
                        <c:v>49463</c:v>
                      </c:pt>
                      <c:pt idx="123">
                        <c:v>49493</c:v>
                      </c:pt>
                      <c:pt idx="124">
                        <c:v>49524</c:v>
                      </c:pt>
                      <c:pt idx="125">
                        <c:v>49555</c:v>
                      </c:pt>
                      <c:pt idx="126">
                        <c:v>49585</c:v>
                      </c:pt>
                      <c:pt idx="127">
                        <c:v>49616</c:v>
                      </c:pt>
                      <c:pt idx="128">
                        <c:v>49646</c:v>
                      </c:pt>
                      <c:pt idx="129">
                        <c:v>49677</c:v>
                      </c:pt>
                      <c:pt idx="130">
                        <c:v>49708</c:v>
                      </c:pt>
                      <c:pt idx="131">
                        <c:v>49737</c:v>
                      </c:pt>
                      <c:pt idx="132">
                        <c:v>49768</c:v>
                      </c:pt>
                      <c:pt idx="133">
                        <c:v>49798</c:v>
                      </c:pt>
                      <c:pt idx="134">
                        <c:v>49829</c:v>
                      </c:pt>
                      <c:pt idx="135">
                        <c:v>49859</c:v>
                      </c:pt>
                      <c:pt idx="136">
                        <c:v>49890</c:v>
                      </c:pt>
                      <c:pt idx="137">
                        <c:v>49921</c:v>
                      </c:pt>
                      <c:pt idx="138">
                        <c:v>49951</c:v>
                      </c:pt>
                      <c:pt idx="139">
                        <c:v>49982</c:v>
                      </c:pt>
                      <c:pt idx="140">
                        <c:v>50012</c:v>
                      </c:pt>
                      <c:pt idx="141">
                        <c:v>50043</c:v>
                      </c:pt>
                      <c:pt idx="142">
                        <c:v>50074</c:v>
                      </c:pt>
                      <c:pt idx="143">
                        <c:v>50102</c:v>
                      </c:pt>
                      <c:pt idx="144">
                        <c:v>50133</c:v>
                      </c:pt>
                      <c:pt idx="145">
                        <c:v>50163</c:v>
                      </c:pt>
                      <c:pt idx="146">
                        <c:v>50194</c:v>
                      </c:pt>
                      <c:pt idx="147">
                        <c:v>50224</c:v>
                      </c:pt>
                      <c:pt idx="148">
                        <c:v>50255</c:v>
                      </c:pt>
                      <c:pt idx="149">
                        <c:v>50286</c:v>
                      </c:pt>
                      <c:pt idx="150">
                        <c:v>50316</c:v>
                      </c:pt>
                      <c:pt idx="151">
                        <c:v>50347</c:v>
                      </c:pt>
                      <c:pt idx="152">
                        <c:v>50377</c:v>
                      </c:pt>
                      <c:pt idx="153">
                        <c:v>50408</c:v>
                      </c:pt>
                      <c:pt idx="154">
                        <c:v>50439</c:v>
                      </c:pt>
                      <c:pt idx="155">
                        <c:v>50467</c:v>
                      </c:pt>
                      <c:pt idx="156">
                        <c:v>50498</c:v>
                      </c:pt>
                      <c:pt idx="157">
                        <c:v>50528</c:v>
                      </c:pt>
                      <c:pt idx="158">
                        <c:v>50559</c:v>
                      </c:pt>
                      <c:pt idx="159">
                        <c:v>50589</c:v>
                      </c:pt>
                      <c:pt idx="160">
                        <c:v>50620</c:v>
                      </c:pt>
                      <c:pt idx="161">
                        <c:v>50651</c:v>
                      </c:pt>
                      <c:pt idx="162">
                        <c:v>50681</c:v>
                      </c:pt>
                      <c:pt idx="163">
                        <c:v>50712</c:v>
                      </c:pt>
                      <c:pt idx="164">
                        <c:v>50742</c:v>
                      </c:pt>
                      <c:pt idx="165">
                        <c:v>50773</c:v>
                      </c:pt>
                      <c:pt idx="166">
                        <c:v>50804</c:v>
                      </c:pt>
                      <c:pt idx="167">
                        <c:v>50832</c:v>
                      </c:pt>
                      <c:pt idx="168">
                        <c:v>50863</c:v>
                      </c:pt>
                      <c:pt idx="169">
                        <c:v>50893</c:v>
                      </c:pt>
                      <c:pt idx="170">
                        <c:v>50924</c:v>
                      </c:pt>
                      <c:pt idx="171">
                        <c:v>50954</c:v>
                      </c:pt>
                      <c:pt idx="172">
                        <c:v>50985</c:v>
                      </c:pt>
                      <c:pt idx="173">
                        <c:v>51016</c:v>
                      </c:pt>
                      <c:pt idx="174">
                        <c:v>51046</c:v>
                      </c:pt>
                      <c:pt idx="175">
                        <c:v>51077</c:v>
                      </c:pt>
                      <c:pt idx="176">
                        <c:v>51107</c:v>
                      </c:pt>
                      <c:pt idx="177">
                        <c:v>51138</c:v>
                      </c:pt>
                      <c:pt idx="178">
                        <c:v>51169</c:v>
                      </c:pt>
                      <c:pt idx="179">
                        <c:v>51198</c:v>
                      </c:pt>
                      <c:pt idx="180">
                        <c:v>51229</c:v>
                      </c:pt>
                      <c:pt idx="181">
                        <c:v>51259</c:v>
                      </c:pt>
                      <c:pt idx="182">
                        <c:v>51290</c:v>
                      </c:pt>
                      <c:pt idx="183">
                        <c:v>51320</c:v>
                      </c:pt>
                      <c:pt idx="184">
                        <c:v>51351</c:v>
                      </c:pt>
                      <c:pt idx="185">
                        <c:v>51382</c:v>
                      </c:pt>
                      <c:pt idx="186">
                        <c:v>51412</c:v>
                      </c:pt>
                      <c:pt idx="187">
                        <c:v>51443</c:v>
                      </c:pt>
                      <c:pt idx="188">
                        <c:v>51473</c:v>
                      </c:pt>
                      <c:pt idx="189">
                        <c:v>51504</c:v>
                      </c:pt>
                      <c:pt idx="190">
                        <c:v>51535</c:v>
                      </c:pt>
                      <c:pt idx="191">
                        <c:v>51563</c:v>
                      </c:pt>
                      <c:pt idx="192">
                        <c:v>51594</c:v>
                      </c:pt>
                      <c:pt idx="193">
                        <c:v>51624</c:v>
                      </c:pt>
                      <c:pt idx="194">
                        <c:v>51655</c:v>
                      </c:pt>
                      <c:pt idx="195">
                        <c:v>51685</c:v>
                      </c:pt>
                      <c:pt idx="196">
                        <c:v>51716</c:v>
                      </c:pt>
                      <c:pt idx="197">
                        <c:v>51747</c:v>
                      </c:pt>
                      <c:pt idx="198">
                        <c:v>51777</c:v>
                      </c:pt>
                      <c:pt idx="199">
                        <c:v>51808</c:v>
                      </c:pt>
                      <c:pt idx="200">
                        <c:v>51838</c:v>
                      </c:pt>
                      <c:pt idx="201">
                        <c:v>51869</c:v>
                      </c:pt>
                      <c:pt idx="202">
                        <c:v>51900</c:v>
                      </c:pt>
                      <c:pt idx="203">
                        <c:v>51928</c:v>
                      </c:pt>
                      <c:pt idx="204">
                        <c:v>51959</c:v>
                      </c:pt>
                      <c:pt idx="205">
                        <c:v>51989</c:v>
                      </c:pt>
                      <c:pt idx="206">
                        <c:v>52020</c:v>
                      </c:pt>
                      <c:pt idx="207">
                        <c:v>52050</c:v>
                      </c:pt>
                      <c:pt idx="208">
                        <c:v>52081</c:v>
                      </c:pt>
                      <c:pt idx="209">
                        <c:v>52112</c:v>
                      </c:pt>
                      <c:pt idx="210">
                        <c:v>52142</c:v>
                      </c:pt>
                      <c:pt idx="211">
                        <c:v>52173</c:v>
                      </c:pt>
                      <c:pt idx="212">
                        <c:v>52203</c:v>
                      </c:pt>
                      <c:pt idx="213">
                        <c:v>52234</c:v>
                      </c:pt>
                      <c:pt idx="214">
                        <c:v>52265</c:v>
                      </c:pt>
                      <c:pt idx="215">
                        <c:v>52293</c:v>
                      </c:pt>
                      <c:pt idx="216">
                        <c:v>52324</c:v>
                      </c:pt>
                      <c:pt idx="217">
                        <c:v>52354</c:v>
                      </c:pt>
                      <c:pt idx="218">
                        <c:v>52385</c:v>
                      </c:pt>
                      <c:pt idx="219">
                        <c:v>52415</c:v>
                      </c:pt>
                      <c:pt idx="220">
                        <c:v>52446</c:v>
                      </c:pt>
                      <c:pt idx="221">
                        <c:v>52477</c:v>
                      </c:pt>
                      <c:pt idx="222">
                        <c:v>52507</c:v>
                      </c:pt>
                      <c:pt idx="223">
                        <c:v>52538</c:v>
                      </c:pt>
                      <c:pt idx="224">
                        <c:v>52568</c:v>
                      </c:pt>
                      <c:pt idx="225">
                        <c:v>52599</c:v>
                      </c:pt>
                      <c:pt idx="226">
                        <c:v>52630</c:v>
                      </c:pt>
                      <c:pt idx="227">
                        <c:v>52659</c:v>
                      </c:pt>
                      <c:pt idx="228">
                        <c:v>52690</c:v>
                      </c:pt>
                      <c:pt idx="229">
                        <c:v>52720</c:v>
                      </c:pt>
                      <c:pt idx="230">
                        <c:v>52751</c:v>
                      </c:pt>
                      <c:pt idx="231">
                        <c:v>52781</c:v>
                      </c:pt>
                      <c:pt idx="232">
                        <c:v>52812</c:v>
                      </c:pt>
                      <c:pt idx="233">
                        <c:v>52843</c:v>
                      </c:pt>
                      <c:pt idx="234">
                        <c:v>52873</c:v>
                      </c:pt>
                      <c:pt idx="235">
                        <c:v>52904</c:v>
                      </c:pt>
                      <c:pt idx="236">
                        <c:v>52934</c:v>
                      </c:pt>
                      <c:pt idx="237">
                        <c:v>52965</c:v>
                      </c:pt>
                      <c:pt idx="238">
                        <c:v>52996</c:v>
                      </c:pt>
                      <c:pt idx="239">
                        <c:v>53024</c:v>
                      </c:pt>
                      <c:pt idx="240">
                        <c:v>53055</c:v>
                      </c:pt>
                      <c:pt idx="241">
                        <c:v>53085</c:v>
                      </c:pt>
                      <c:pt idx="242">
                        <c:v>53116</c:v>
                      </c:pt>
                      <c:pt idx="243">
                        <c:v>53146</c:v>
                      </c:pt>
                      <c:pt idx="244">
                        <c:v>53177</c:v>
                      </c:pt>
                      <c:pt idx="245">
                        <c:v>53208</c:v>
                      </c:pt>
                      <c:pt idx="246">
                        <c:v>53238</c:v>
                      </c:pt>
                      <c:pt idx="247">
                        <c:v>53269</c:v>
                      </c:pt>
                      <c:pt idx="248">
                        <c:v>53299</c:v>
                      </c:pt>
                      <c:pt idx="249">
                        <c:v>53330</c:v>
                      </c:pt>
                      <c:pt idx="250">
                        <c:v>53361</c:v>
                      </c:pt>
                      <c:pt idx="251">
                        <c:v>53389</c:v>
                      </c:pt>
                      <c:pt idx="252">
                        <c:v>53420</c:v>
                      </c:pt>
                      <c:pt idx="253">
                        <c:v>53450</c:v>
                      </c:pt>
                      <c:pt idx="254">
                        <c:v>53481</c:v>
                      </c:pt>
                      <c:pt idx="255">
                        <c:v>53511</c:v>
                      </c:pt>
                      <c:pt idx="256">
                        <c:v>53542</c:v>
                      </c:pt>
                      <c:pt idx="257">
                        <c:v>53573</c:v>
                      </c:pt>
                      <c:pt idx="258">
                        <c:v>53603</c:v>
                      </c:pt>
                      <c:pt idx="259">
                        <c:v>53634</c:v>
                      </c:pt>
                      <c:pt idx="260">
                        <c:v>53664</c:v>
                      </c:pt>
                      <c:pt idx="261">
                        <c:v>53695</c:v>
                      </c:pt>
                      <c:pt idx="262">
                        <c:v>53726</c:v>
                      </c:pt>
                      <c:pt idx="263">
                        <c:v>53754</c:v>
                      </c:pt>
                      <c:pt idx="264">
                        <c:v>53785</c:v>
                      </c:pt>
                      <c:pt idx="265">
                        <c:v>53815</c:v>
                      </c:pt>
                      <c:pt idx="266">
                        <c:v>53846</c:v>
                      </c:pt>
                      <c:pt idx="267">
                        <c:v>53876</c:v>
                      </c:pt>
                      <c:pt idx="268">
                        <c:v>53907</c:v>
                      </c:pt>
                      <c:pt idx="269">
                        <c:v>53938</c:v>
                      </c:pt>
                      <c:pt idx="270">
                        <c:v>53968</c:v>
                      </c:pt>
                      <c:pt idx="271">
                        <c:v>53999</c:v>
                      </c:pt>
                      <c:pt idx="272">
                        <c:v>54029</c:v>
                      </c:pt>
                      <c:pt idx="273">
                        <c:v>54060</c:v>
                      </c:pt>
                      <c:pt idx="274">
                        <c:v>54091</c:v>
                      </c:pt>
                      <c:pt idx="275">
                        <c:v>54120</c:v>
                      </c:pt>
                      <c:pt idx="276">
                        <c:v>54151</c:v>
                      </c:pt>
                      <c:pt idx="277">
                        <c:v>54181</c:v>
                      </c:pt>
                      <c:pt idx="278">
                        <c:v>54212</c:v>
                      </c:pt>
                      <c:pt idx="279">
                        <c:v>54242</c:v>
                      </c:pt>
                      <c:pt idx="280">
                        <c:v>54273</c:v>
                      </c:pt>
                      <c:pt idx="281">
                        <c:v>54304</c:v>
                      </c:pt>
                      <c:pt idx="282">
                        <c:v>54334</c:v>
                      </c:pt>
                      <c:pt idx="283">
                        <c:v>54365</c:v>
                      </c:pt>
                      <c:pt idx="284">
                        <c:v>54395</c:v>
                      </c:pt>
                      <c:pt idx="285">
                        <c:v>54426</c:v>
                      </c:pt>
                      <c:pt idx="286">
                        <c:v>54457</c:v>
                      </c:pt>
                      <c:pt idx="287">
                        <c:v>54485</c:v>
                      </c:pt>
                      <c:pt idx="288">
                        <c:v>54516</c:v>
                      </c:pt>
                      <c:pt idx="289">
                        <c:v>54546</c:v>
                      </c:pt>
                      <c:pt idx="290">
                        <c:v>54577</c:v>
                      </c:pt>
                      <c:pt idx="291">
                        <c:v>54607</c:v>
                      </c:pt>
                      <c:pt idx="292">
                        <c:v>54638</c:v>
                      </c:pt>
                      <c:pt idx="293">
                        <c:v>54669</c:v>
                      </c:pt>
                      <c:pt idx="294">
                        <c:v>54699</c:v>
                      </c:pt>
                      <c:pt idx="295">
                        <c:v>54730</c:v>
                      </c:pt>
                      <c:pt idx="296">
                        <c:v>54760</c:v>
                      </c:pt>
                      <c:pt idx="297">
                        <c:v>54791</c:v>
                      </c:pt>
                      <c:pt idx="298">
                        <c:v>54822</c:v>
                      </c:pt>
                      <c:pt idx="299">
                        <c:v>54850</c:v>
                      </c:pt>
                    </c:numCache>
                  </c:numRef>
                </c:cat>
                <c:val>
                  <c:numRef>
                    <c:extLst xmlns:c15="http://schemas.microsoft.com/office/drawing/2012/chart">
                      <c:ext xmlns:c15="http://schemas.microsoft.com/office/drawing/2012/chart" uri="{02D57815-91ED-43cb-92C2-25804820EDAC}">
                        <c15:formulaRef>
                          <c15:sqref>Finanzierungsrechner!$H$17:$H$316</c15:sqref>
                        </c15:formulaRef>
                      </c:ext>
                    </c:extLst>
                    <c:numCache>
                      <c:formatCode>#,##0.00\ "€"</c:formatCode>
                      <c:ptCount val="300"/>
                      <c:pt idx="0">
                        <c:v>392074.69714684959</c:v>
                      </c:pt>
                      <c:pt idx="1">
                        <c:v>391420.2209562108</c:v>
                      </c:pt>
                      <c:pt idx="2">
                        <c:v>390763.83587668266</c:v>
                      </c:pt>
                      <c:pt idx="3">
                        <c:v>390105.53634067264</c:v>
                      </c:pt>
                      <c:pt idx="4">
                        <c:v>389445.31676434918</c:v>
                      </c:pt>
                      <c:pt idx="5">
                        <c:v>388783.17154759483</c:v>
                      </c:pt>
                      <c:pt idx="6">
                        <c:v>388119.0950739581</c:v>
                      </c:pt>
                      <c:pt idx="7">
                        <c:v>387453.08171060681</c:v>
                      </c:pt>
                      <c:pt idx="8">
                        <c:v>386785.12580827903</c:v>
                      </c:pt>
                      <c:pt idx="9">
                        <c:v>386115.22170123609</c:v>
                      </c:pt>
                      <c:pt idx="10">
                        <c:v>385443.36370721424</c:v>
                      </c:pt>
                      <c:pt idx="11">
                        <c:v>384769.54612737655</c:v>
                      </c:pt>
                      <c:pt idx="12">
                        <c:v>384093.76324626431</c:v>
                      </c:pt>
                      <c:pt idx="13">
                        <c:v>383416.00933174882</c:v>
                      </c:pt>
                      <c:pt idx="14">
                        <c:v>382736.27863498265</c:v>
                      </c:pt>
                      <c:pt idx="15">
                        <c:v>382054.565390351</c:v>
                      </c:pt>
                      <c:pt idx="16">
                        <c:v>381370.86381542252</c:v>
                      </c:pt>
                      <c:pt idx="17">
                        <c:v>380685.16811090038</c:v>
                      </c:pt>
                      <c:pt idx="18">
                        <c:v>379997.47246057336</c:v>
                      </c:pt>
                      <c:pt idx="19">
                        <c:v>379307.77103126637</c:v>
                      </c:pt>
                      <c:pt idx="20">
                        <c:v>378616.05797279044</c:v>
                      </c:pt>
                      <c:pt idx="21">
                        <c:v>377922.32741789409</c:v>
                      </c:pt>
                      <c:pt idx="22">
                        <c:v>377226.57348221244</c:v>
                      </c:pt>
                      <c:pt idx="23">
                        <c:v>376528.79026421852</c:v>
                      </c:pt>
                      <c:pt idx="24">
                        <c:v>375828.97184517205</c:v>
                      </c:pt>
                      <c:pt idx="25">
                        <c:v>375127.11228907009</c:v>
                      </c:pt>
                      <c:pt idx="26">
                        <c:v>374423.20564259606</c:v>
                      </c:pt>
                      <c:pt idx="27">
                        <c:v>373717.24593506992</c:v>
                      </c:pt>
                      <c:pt idx="28">
                        <c:v>373009.22717839677</c:v>
                      </c:pt>
                      <c:pt idx="29">
                        <c:v>372299.14336701675</c:v>
                      </c:pt>
                      <c:pt idx="30">
                        <c:v>371586.98847785336</c:v>
                      </c:pt>
                      <c:pt idx="31">
                        <c:v>370872.75647026347</c:v>
                      </c:pt>
                      <c:pt idx="32">
                        <c:v>370156.44128598471</c:v>
                      </c:pt>
                      <c:pt idx="33">
                        <c:v>369438.03684908507</c:v>
                      </c:pt>
                      <c:pt idx="34">
                        <c:v>368717.53706591111</c:v>
                      </c:pt>
                      <c:pt idx="35">
                        <c:v>367994.93582503631</c:v>
                      </c:pt>
                      <c:pt idx="36">
                        <c:v>367270.22699720896</c:v>
                      </c:pt>
                      <c:pt idx="37">
                        <c:v>366543.40443530038</c:v>
                      </c:pt>
                      <c:pt idx="38">
                        <c:v>365814.46197425283</c:v>
                      </c:pt>
                      <c:pt idx="39">
                        <c:v>365083.39343102742</c:v>
                      </c:pt>
                      <c:pt idx="40">
                        <c:v>364350.1926045508</c:v>
                      </c:pt>
                      <c:pt idx="41">
                        <c:v>363614.85327566363</c:v>
                      </c:pt>
                      <c:pt idx="42">
                        <c:v>362877.36920706724</c:v>
                      </c:pt>
                      <c:pt idx="43">
                        <c:v>362137.73414327082</c:v>
                      </c:pt>
                      <c:pt idx="44">
                        <c:v>361395.94181053824</c:v>
                      </c:pt>
                      <c:pt idx="45">
                        <c:v>360651.98591683526</c:v>
                      </c:pt>
                      <c:pt idx="46">
                        <c:v>359905.86015177559</c:v>
                      </c:pt>
                      <c:pt idx="47">
                        <c:v>359157.55818656797</c:v>
                      </c:pt>
                      <c:pt idx="48">
                        <c:v>358407.07367396168</c:v>
                      </c:pt>
                      <c:pt idx="49">
                        <c:v>357654.40024819371</c:v>
                      </c:pt>
                      <c:pt idx="50">
                        <c:v>356899.53152493376</c:v>
                      </c:pt>
                      <c:pt idx="51">
                        <c:v>356142.46110123111</c:v>
                      </c:pt>
                      <c:pt idx="52">
                        <c:v>355383.18255545927</c:v>
                      </c:pt>
                      <c:pt idx="53">
                        <c:v>354621.68944726232</c:v>
                      </c:pt>
                      <c:pt idx="54">
                        <c:v>353857.97531749972</c:v>
                      </c:pt>
                      <c:pt idx="55">
                        <c:v>353092.03368819208</c:v>
                      </c:pt>
                      <c:pt idx="56">
                        <c:v>352323.85806246544</c:v>
                      </c:pt>
                      <c:pt idx="57">
                        <c:v>351553.44192449731</c:v>
                      </c:pt>
                      <c:pt idx="58">
                        <c:v>350780.77873945993</c:v>
                      </c:pt>
                      <c:pt idx="59">
                        <c:v>350005.86195346637</c:v>
                      </c:pt>
                      <c:pt idx="60">
                        <c:v>349228.68499351351</c:v>
                      </c:pt>
                      <c:pt idx="61">
                        <c:v>348449.24126742757</c:v>
                      </c:pt>
                      <c:pt idx="62">
                        <c:v>347667.52416380699</c:v>
                      </c:pt>
                      <c:pt idx="63">
                        <c:v>346883.52705196786</c:v>
                      </c:pt>
                      <c:pt idx="64">
                        <c:v>346097.24328188569</c:v>
                      </c:pt>
                      <c:pt idx="65">
                        <c:v>345308.66618414072</c:v>
                      </c:pt>
                      <c:pt idx="66">
                        <c:v>344517.78906986077</c:v>
                      </c:pt>
                      <c:pt idx="67">
                        <c:v>343724.60523066414</c:v>
                      </c:pt>
                      <c:pt idx="68">
                        <c:v>342929.10793860315</c:v>
                      </c:pt>
                      <c:pt idx="69">
                        <c:v>342131.29044610704</c:v>
                      </c:pt>
                      <c:pt idx="70">
                        <c:v>341331.14598592429</c:v>
                      </c:pt>
                      <c:pt idx="71">
                        <c:v>340528.66777106625</c:v>
                      </c:pt>
                      <c:pt idx="72">
                        <c:v>339723.84899474808</c:v>
                      </c:pt>
                      <c:pt idx="73">
                        <c:v>338916.68283033243</c:v>
                      </c:pt>
                      <c:pt idx="74">
                        <c:v>338107.16243127041</c:v>
                      </c:pt>
                      <c:pt idx="75">
                        <c:v>337295.2809310446</c:v>
                      </c:pt>
                      <c:pt idx="76">
                        <c:v>336481.03144310974</c:v>
                      </c:pt>
                      <c:pt idx="77">
                        <c:v>335664.40706083504</c:v>
                      </c:pt>
                      <c:pt idx="78">
                        <c:v>334845.40085744532</c:v>
                      </c:pt>
                      <c:pt idx="79">
                        <c:v>334024.00588596251</c:v>
                      </c:pt>
                      <c:pt idx="80">
                        <c:v>333200.21517914627</c:v>
                      </c:pt>
                      <c:pt idx="81">
                        <c:v>332374.02174943499</c:v>
                      </c:pt>
                      <c:pt idx="82">
                        <c:v>331545.41858888703</c:v>
                      </c:pt>
                      <c:pt idx="83">
                        <c:v>330714.39866912091</c:v>
                      </c:pt>
                      <c:pt idx="84">
                        <c:v>329880.95494125545</c:v>
                      </c:pt>
                      <c:pt idx="85">
                        <c:v>329045.08033585036</c:v>
                      </c:pt>
                      <c:pt idx="86">
                        <c:v>328206.76776284608</c:v>
                      </c:pt>
                      <c:pt idx="87">
                        <c:v>327366.01011150406</c:v>
                      </c:pt>
                      <c:pt idx="88">
                        <c:v>326522.80025034549</c:v>
                      </c:pt>
                      <c:pt idx="89">
                        <c:v>325677.13102709199</c:v>
                      </c:pt>
                      <c:pt idx="90">
                        <c:v>324828.99526860385</c:v>
                      </c:pt>
                      <c:pt idx="91">
                        <c:v>323978.38578082027</c:v>
                      </c:pt>
                      <c:pt idx="92">
                        <c:v>323125.29534869723</c:v>
                      </c:pt>
                      <c:pt idx="93">
                        <c:v>322269.71673614718</c:v>
                      </c:pt>
                      <c:pt idx="94">
                        <c:v>321411.6426859771</c:v>
                      </c:pt>
                      <c:pt idx="95">
                        <c:v>320551.06591982755</c:v>
                      </c:pt>
                      <c:pt idx="96">
                        <c:v>319687.97913811007</c:v>
                      </c:pt>
                      <c:pt idx="97">
                        <c:v>318822.37501994579</c:v>
                      </c:pt>
                      <c:pt idx="98">
                        <c:v>317954.24622310349</c:v>
                      </c:pt>
                      <c:pt idx="99">
                        <c:v>317083.58538393711</c:v>
                      </c:pt>
                      <c:pt idx="100">
                        <c:v>316210.38511732325</c:v>
                      </c:pt>
                      <c:pt idx="101">
                        <c:v>315334.63801659836</c:v>
                      </c:pt>
                      <c:pt idx="102">
                        <c:v>314456.33665349626</c:v>
                      </c:pt>
                      <c:pt idx="103">
                        <c:v>313575.47357808531</c:v>
                      </c:pt>
                      <c:pt idx="104">
                        <c:v>312692.04131870426</c:v>
                      </c:pt>
                      <c:pt idx="105">
                        <c:v>311806.03238190012</c:v>
                      </c:pt>
                      <c:pt idx="106">
                        <c:v>310917.43925236352</c:v>
                      </c:pt>
                      <c:pt idx="107">
                        <c:v>310026.25439286593</c:v>
                      </c:pt>
                      <c:pt idx="108">
                        <c:v>309132.47024419467</c:v>
                      </c:pt>
                      <c:pt idx="109">
                        <c:v>308236.07922508987</c:v>
                      </c:pt>
                      <c:pt idx="110">
                        <c:v>307337.07373217918</c:v>
                      </c:pt>
                      <c:pt idx="111">
                        <c:v>306435.44613991445</c:v>
                      </c:pt>
                      <c:pt idx="112">
                        <c:v>305531.18880050536</c:v>
                      </c:pt>
                      <c:pt idx="113">
                        <c:v>304624.29404385656</c:v>
                      </c:pt>
                      <c:pt idx="114">
                        <c:v>303714.75417750061</c:v>
                      </c:pt>
                      <c:pt idx="115">
                        <c:v>302802.56148653454</c:v>
                      </c:pt>
                      <c:pt idx="116">
                        <c:v>301887.70823355316</c:v>
                      </c:pt>
                      <c:pt idx="117">
                        <c:v>300970.18665858416</c:v>
                      </c:pt>
                      <c:pt idx="118">
                        <c:v>300049.9889790212</c:v>
                      </c:pt>
                      <c:pt idx="119">
                        <c:v>299127.10738955968</c:v>
                      </c:pt>
                      <c:pt idx="120">
                        <c:v>298201.53406212863</c:v>
                      </c:pt>
                      <c:pt idx="121">
                        <c:v>297273.26114582614</c:v>
                      </c:pt>
                      <c:pt idx="122">
                        <c:v>296342.28076685104</c:v>
                      </c:pt>
                      <c:pt idx="123">
                        <c:v>295408.58502843726</c:v>
                      </c:pt>
                      <c:pt idx="124">
                        <c:v>294472.16601078649</c:v>
                      </c:pt>
                      <c:pt idx="125">
                        <c:v>293533.01577100082</c:v>
                      </c:pt>
                      <c:pt idx="126">
                        <c:v>292591.12634301576</c:v>
                      </c:pt>
                      <c:pt idx="127">
                        <c:v>291646.48973753263</c:v>
                      </c:pt>
                      <c:pt idx="128">
                        <c:v>290699.09794195002</c:v>
                      </c:pt>
                      <c:pt idx="129">
                        <c:v>289748.94292029692</c:v>
                      </c:pt>
                      <c:pt idx="130">
                        <c:v>288796.0166131641</c:v>
                      </c:pt>
                      <c:pt idx="131">
                        <c:v>287840.31093763543</c:v>
                      </c:pt>
                      <c:pt idx="132">
                        <c:v>286881.81778721977</c:v>
                      </c:pt>
                      <c:pt idx="133">
                        <c:v>285920.52903178212</c:v>
                      </c:pt>
                      <c:pt idx="134">
                        <c:v>284956.43651747436</c:v>
                      </c:pt>
                      <c:pt idx="135">
                        <c:v>283989.53206666658</c:v>
                      </c:pt>
                      <c:pt idx="136">
                        <c:v>283019.80747787718</c:v>
                      </c:pt>
                      <c:pt idx="137">
                        <c:v>282047.25452570402</c:v>
                      </c:pt>
                      <c:pt idx="138">
                        <c:v>281071.86496075353</c:v>
                      </c:pt>
                      <c:pt idx="139">
                        <c:v>280093.63050957193</c:v>
                      </c:pt>
                      <c:pt idx="140">
                        <c:v>279112.54287457449</c:v>
                      </c:pt>
                      <c:pt idx="141">
                        <c:v>278128.59373397502</c:v>
                      </c:pt>
                      <c:pt idx="142">
                        <c:v>277141.77474171517</c:v>
                      </c:pt>
                      <c:pt idx="143">
                        <c:v>276152.07752739487</c:v>
                      </c:pt>
                      <c:pt idx="144">
                        <c:v>275159.49369619956</c:v>
                      </c:pt>
                      <c:pt idx="145">
                        <c:v>274164.01482882962</c:v>
                      </c:pt>
                      <c:pt idx="146">
                        <c:v>273165.63248142996</c:v>
                      </c:pt>
                      <c:pt idx="147">
                        <c:v>272164.33818551706</c:v>
                      </c:pt>
                      <c:pt idx="148">
                        <c:v>271160.12344790774</c:v>
                      </c:pt>
                      <c:pt idx="149">
                        <c:v>270152.97975064703</c:v>
                      </c:pt>
                      <c:pt idx="150">
                        <c:v>269142.89855093596</c:v>
                      </c:pt>
                      <c:pt idx="151">
                        <c:v>268129.87128105917</c:v>
                      </c:pt>
                      <c:pt idx="152">
                        <c:v>267113.88934831176</c:v>
                      </c:pt>
                      <c:pt idx="153">
                        <c:v>266094.94413492735</c:v>
                      </c:pt>
                      <c:pt idx="154">
                        <c:v>265073.02699800371</c:v>
                      </c:pt>
                      <c:pt idx="155">
                        <c:v>264048.12926943082</c:v>
                      </c:pt>
                      <c:pt idx="156">
                        <c:v>263020.24225581635</c:v>
                      </c:pt>
                      <c:pt idx="157">
                        <c:v>261989.35723841196</c:v>
                      </c:pt>
                      <c:pt idx="158">
                        <c:v>260955.46547304024</c:v>
                      </c:pt>
                      <c:pt idx="159">
                        <c:v>259918.55819001957</c:v>
                      </c:pt>
                      <c:pt idx="160">
                        <c:v>258878.62659409008</c:v>
                      </c:pt>
                      <c:pt idx="161">
                        <c:v>257835.6618643392</c:v>
                      </c:pt>
                      <c:pt idx="162">
                        <c:v>256789.65515412641</c:v>
                      </c:pt>
                      <c:pt idx="163">
                        <c:v>255740.59759100887</c:v>
                      </c:pt>
                      <c:pt idx="164">
                        <c:v>254688.48027666559</c:v>
                      </c:pt>
                      <c:pt idx="165">
                        <c:v>253633.29428682203</c:v>
                      </c:pt>
                      <c:pt idx="166">
                        <c:v>252575.03067117481</c:v>
                      </c:pt>
                      <c:pt idx="167">
                        <c:v>251513.68045331538</c:v>
                      </c:pt>
                      <c:pt idx="168">
                        <c:v>250449.23463065381</c:v>
                      </c:pt>
                      <c:pt idx="169">
                        <c:v>249381.68417434272</c:v>
                      </c:pt>
                      <c:pt idx="170">
                        <c:v>248311.02002920088</c:v>
                      </c:pt>
                      <c:pt idx="171">
                        <c:v>247237.23311363568</c:v>
                      </c:pt>
                      <c:pt idx="172">
                        <c:v>246160.31431956665</c:v>
                      </c:pt>
                      <c:pt idx="173">
                        <c:v>245080.25451234833</c:v>
                      </c:pt>
                      <c:pt idx="174">
                        <c:v>243997.04453069228</c:v>
                      </c:pt>
                      <c:pt idx="175">
                        <c:v>242910.67518658977</c:v>
                      </c:pt>
                      <c:pt idx="176">
                        <c:v>241821.13726523361</c:v>
                      </c:pt>
                      <c:pt idx="177">
                        <c:v>240728.42152494023</c:v>
                      </c:pt>
                      <c:pt idx="178">
                        <c:v>239632.51869707066</c:v>
                      </c:pt>
                      <c:pt idx="179">
                        <c:v>238533.41948595346</c:v>
                      </c:pt>
                      <c:pt idx="180">
                        <c:v>237431.11456880375</c:v>
                      </c:pt>
                      <c:pt idx="181">
                        <c:v>236325.59459564573</c:v>
                      </c:pt>
                      <c:pt idx="182">
                        <c:v>235216.85018923256</c:v>
                      </c:pt>
                      <c:pt idx="183">
                        <c:v>234104.87194496748</c:v>
                      </c:pt>
                      <c:pt idx="184">
                        <c:v>232989.65043082321</c:v>
                      </c:pt>
                      <c:pt idx="185">
                        <c:v>231871.1761872627</c:v>
                      </c:pt>
                      <c:pt idx="186">
                        <c:v>230749.43972715834</c:v>
                      </c:pt>
                      <c:pt idx="187">
                        <c:v>229624.43153571215</c:v>
                      </c:pt>
                      <c:pt idx="188">
                        <c:v>228496.14207037434</c:v>
                      </c:pt>
                      <c:pt idx="189">
                        <c:v>227364.56176076247</c:v>
                      </c:pt>
                      <c:pt idx="190">
                        <c:v>226229.6810085809</c:v>
                      </c:pt>
                      <c:pt idx="191">
                        <c:v>225091.49018753908</c:v>
                      </c:pt>
                      <c:pt idx="192">
                        <c:v>223949.97964326892</c:v>
                      </c:pt>
                      <c:pt idx="193">
                        <c:v>222805.13969324465</c:v>
                      </c:pt>
                      <c:pt idx="194">
                        <c:v>221656.9606266995</c:v>
                      </c:pt>
                      <c:pt idx="195">
                        <c:v>220505.43270454364</c:v>
                      </c:pt>
                      <c:pt idx="196">
                        <c:v>219350.54615928151</c:v>
                      </c:pt>
                      <c:pt idx="197">
                        <c:v>218192.29119492898</c:v>
                      </c:pt>
                      <c:pt idx="198">
                        <c:v>217030.6579869304</c:v>
                      </c:pt>
                      <c:pt idx="199">
                        <c:v>215865.63668207527</c:v>
                      </c:pt>
                      <c:pt idx="200">
                        <c:v>214697.21739841421</c:v>
                      </c:pt>
                      <c:pt idx="201">
                        <c:v>213525.39022517588</c:v>
                      </c:pt>
                      <c:pt idx="202">
                        <c:v>212350.1452226821</c:v>
                      </c:pt>
                      <c:pt idx="203">
                        <c:v>211171.47242226463</c:v>
                      </c:pt>
                      <c:pt idx="204">
                        <c:v>209989.36182617926</c:v>
                      </c:pt>
                      <c:pt idx="205">
                        <c:v>208803.80340752174</c:v>
                      </c:pt>
                      <c:pt idx="206">
                        <c:v>207614.78711014317</c:v>
                      </c:pt>
                      <c:pt idx="207">
                        <c:v>206422.30284856417</c:v>
                      </c:pt>
                      <c:pt idx="208">
                        <c:v>205226.34050788888</c:v>
                      </c:pt>
                      <c:pt idx="209">
                        <c:v>204026.88994371973</c:v>
                      </c:pt>
                      <c:pt idx="210">
                        <c:v>202823.94098207168</c:v>
                      </c:pt>
                      <c:pt idx="211">
                        <c:v>201617.48341928574</c:v>
                      </c:pt>
                      <c:pt idx="212">
                        <c:v>200407.50702194159</c:v>
                      </c:pt>
                      <c:pt idx="213">
                        <c:v>199194.00152677193</c:v>
                      </c:pt>
                      <c:pt idx="214">
                        <c:v>197976.9566405745</c:v>
                      </c:pt>
                      <c:pt idx="215">
                        <c:v>196756.36204012576</c:v>
                      </c:pt>
                      <c:pt idx="216">
                        <c:v>195532.20737209229</c:v>
                      </c:pt>
                      <c:pt idx="217">
                        <c:v>194304.48225294391</c:v>
                      </c:pt>
                      <c:pt idx="218">
                        <c:v>193073.17626886454</c:v>
                      </c:pt>
                      <c:pt idx="219">
                        <c:v>191838.2789756651</c:v>
                      </c:pt>
                      <c:pt idx="220">
                        <c:v>190599.77989869367</c:v>
                      </c:pt>
                      <c:pt idx="221">
                        <c:v>189357.66853274778</c:v>
                      </c:pt>
                      <c:pt idx="222">
                        <c:v>188111.93434198434</c:v>
                      </c:pt>
                      <c:pt idx="223">
                        <c:v>186862.56675983162</c:v>
                      </c:pt>
                      <c:pt idx="224">
                        <c:v>185609.55518889753</c:v>
                      </c:pt>
                      <c:pt idx="225">
                        <c:v>184352.88900088123</c:v>
                      </c:pt>
                      <c:pt idx="226">
                        <c:v>183092.55753648339</c:v>
                      </c:pt>
                      <c:pt idx="227">
                        <c:v>181828.55010531435</c:v>
                      </c:pt>
                      <c:pt idx="228">
                        <c:v>180560.85598580446</c:v>
                      </c:pt>
                      <c:pt idx="229">
                        <c:v>179289.46442511282</c:v>
                      </c:pt>
                      <c:pt idx="230">
                        <c:v>178014.36463903543</c:v>
                      </c:pt>
                      <c:pt idx="231">
                        <c:v>176735.54581191565</c:v>
                      </c:pt>
                      <c:pt idx="232">
                        <c:v>175452.99709654995</c:v>
                      </c:pt>
                      <c:pt idx="233">
                        <c:v>174166.70761409774</c:v>
                      </c:pt>
                      <c:pt idx="234">
                        <c:v>172876.66645398841</c:v>
                      </c:pt>
                      <c:pt idx="235">
                        <c:v>171582.86267382884</c:v>
                      </c:pt>
                      <c:pt idx="236">
                        <c:v>170285.28529931046</c:v>
                      </c:pt>
                      <c:pt idx="237">
                        <c:v>168983.92332411639</c:v>
                      </c:pt>
                      <c:pt idx="238">
                        <c:v>167678.76570982789</c:v>
                      </c:pt>
                      <c:pt idx="239">
                        <c:v>166369.8013858312</c:v>
                      </c:pt>
                      <c:pt idx="240">
                        <c:v>165057.01924922294</c:v>
                      </c:pt>
                      <c:pt idx="241">
                        <c:v>163740.40816471609</c:v>
                      </c:pt>
                      <c:pt idx="242">
                        <c:v>162419.95696454612</c:v>
                      </c:pt>
                      <c:pt idx="243">
                        <c:v>161095.65444837557</c:v>
                      </c:pt>
                      <c:pt idx="244">
                        <c:v>159767.4893831996</c:v>
                      </c:pt>
                      <c:pt idx="245">
                        <c:v>158435.45050325035</c:v>
                      </c:pt>
                      <c:pt idx="246">
                        <c:v>157099.52650990104</c:v>
                      </c:pt>
                      <c:pt idx="247">
                        <c:v>155759.7060715711</c:v>
                      </c:pt>
                      <c:pt idx="248">
                        <c:v>154415.97782362939</c:v>
                      </c:pt>
                      <c:pt idx="249">
                        <c:v>153068.33036829787</c:v>
                      </c:pt>
                      <c:pt idx="250">
                        <c:v>151716.7522745548</c:v>
                      </c:pt>
                      <c:pt idx="251">
                        <c:v>150361.23207803874</c:v>
                      </c:pt>
                      <c:pt idx="252">
                        <c:v>149001.75828094932</c:v>
                      </c:pt>
                      <c:pt idx="253">
                        <c:v>147638.31935195159</c:v>
                      </c:pt>
                      <c:pt idx="254">
                        <c:v>146270.90372607764</c:v>
                      </c:pt>
                      <c:pt idx="255">
                        <c:v>144899.49980462855</c:v>
                      </c:pt>
                      <c:pt idx="256">
                        <c:v>143524.09595507476</c:v>
                      </c:pt>
                      <c:pt idx="257">
                        <c:v>142144.68051096005</c:v>
                      </c:pt>
                      <c:pt idx="258">
                        <c:v>140761.24177179998</c:v>
                      </c:pt>
                      <c:pt idx="259">
                        <c:v>139373.76800298411</c:v>
                      </c:pt>
                      <c:pt idx="260">
                        <c:v>137982.24743567558</c:v>
                      </c:pt>
                      <c:pt idx="261">
                        <c:v>136586.66826671269</c:v>
                      </c:pt>
                      <c:pt idx="262">
                        <c:v>135187.01865850668</c:v>
                      </c:pt>
                      <c:pt idx="263">
                        <c:v>133783.28673894366</c:v>
                      </c:pt>
                      <c:pt idx="264">
                        <c:v>132375.46060128184</c:v>
                      </c:pt>
                      <c:pt idx="265">
                        <c:v>130963.52830405184</c:v>
                      </c:pt>
                      <c:pt idx="266">
                        <c:v>129547.4778709549</c:v>
                      </c:pt>
                      <c:pt idx="267">
                        <c:v>128127.29729076149</c:v>
                      </c:pt>
                      <c:pt idx="268">
                        <c:v>126702.97451720899</c:v>
                      </c:pt>
                      <c:pt idx="269">
                        <c:v>125274.49746890052</c:v>
                      </c:pt>
                      <c:pt idx="270">
                        <c:v>123841.85402920109</c:v>
                      </c:pt>
                      <c:pt idx="271">
                        <c:v>122405.03204613586</c:v>
                      </c:pt>
                      <c:pt idx="272">
                        <c:v>120964.01933228679</c:v>
                      </c:pt>
                      <c:pt idx="273">
                        <c:v>119518.80366468884</c:v>
                      </c:pt>
                      <c:pt idx="274">
                        <c:v>118069.37278472714</c:v>
                      </c:pt>
                      <c:pt idx="275">
                        <c:v>116615.71439803217</c:v>
                      </c:pt>
                      <c:pt idx="276">
                        <c:v>115157.81617437582</c:v>
                      </c:pt>
                      <c:pt idx="277">
                        <c:v>113695.66574756766</c:v>
                      </c:pt>
                      <c:pt idx="278">
                        <c:v>112229.25071534747</c:v>
                      </c:pt>
                      <c:pt idx="279">
                        <c:v>110758.55863928341</c:v>
                      </c:pt>
                      <c:pt idx="280">
                        <c:v>109283.5770446643</c:v>
                      </c:pt>
                      <c:pt idx="281">
                        <c:v>107804.29342039407</c:v>
                      </c:pt>
                      <c:pt idx="282">
                        <c:v>106320.69521888648</c:v>
                      </c:pt>
                      <c:pt idx="283">
                        <c:v>104832.76985595783</c:v>
                      </c:pt>
                      <c:pt idx="284">
                        <c:v>103340.5047107205</c:v>
                      </c:pt>
                      <c:pt idx="285">
                        <c:v>101843.8871254765</c:v>
                      </c:pt>
                      <c:pt idx="286">
                        <c:v>100342.90440560854</c:v>
                      </c:pt>
                      <c:pt idx="287">
                        <c:v>98837.543819474755</c:v>
                      </c:pt>
                      <c:pt idx="288">
                        <c:v>97327.792598297819</c:v>
                      </c:pt>
                      <c:pt idx="289">
                        <c:v>95813.637936059153</c:v>
                      </c:pt>
                      <c:pt idx="290">
                        <c:v>94295.066989388899</c:v>
                      </c:pt>
                      <c:pt idx="291">
                        <c:v>92772.066877457662</c:v>
                      </c:pt>
                      <c:pt idx="292">
                        <c:v>91244.624681866379</c:v>
                      </c:pt>
                      <c:pt idx="293">
                        <c:v>89712.727446538163</c:v>
                      </c:pt>
                      <c:pt idx="294">
                        <c:v>88176.362177606556</c:v>
                      </c:pt>
                      <c:pt idx="295">
                        <c:v>86635.515843307716</c:v>
                      </c:pt>
                      <c:pt idx="296">
                        <c:v>85090.175373866921</c:v>
                      </c:pt>
                      <c:pt idx="297">
                        <c:v>83540.327661390183</c:v>
                      </c:pt>
                      <c:pt idx="298">
                        <c:v>81985.95955975214</c:v>
                      </c:pt>
                      <c:pt idx="299">
                        <c:v>80427.057884484529</c:v>
                      </c:pt>
                    </c:numCache>
                  </c:numRef>
                </c:val>
                <c:extLst xmlns:c15="http://schemas.microsoft.com/office/drawing/2012/chart">
                  <c:ext xmlns:c16="http://schemas.microsoft.com/office/drawing/2014/chart" uri="{C3380CC4-5D6E-409C-BE32-E72D297353CC}">
                    <c16:uniqueId val="{00000004-BB32-40CC-8652-24F4C06152B1}"/>
                  </c:ext>
                </c:extLst>
              </c15:ser>
            </c15:filteredBarSeries>
          </c:ext>
        </c:extLst>
      </c:barChart>
      <c:dateAx>
        <c:axId val="372922976"/>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2927296"/>
        <c:crosses val="autoZero"/>
        <c:auto val="1"/>
        <c:lblOffset val="100"/>
        <c:baseTimeUnit val="years"/>
        <c:majorUnit val="1"/>
        <c:majorTimeUnit val="years"/>
      </c:dateAx>
      <c:valAx>
        <c:axId val="3729272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2922976"/>
        <c:crosses val="autoZero"/>
        <c:crossBetween val="between"/>
      </c:valAx>
      <c:spPr>
        <a:noFill/>
        <a:ln>
          <a:noFill/>
        </a:ln>
        <a:effectLst/>
      </c:spPr>
    </c:plotArea>
    <c:legend>
      <c:legendPos val="b"/>
      <c:layout>
        <c:manualLayout>
          <c:xMode val="edge"/>
          <c:yMode val="edge"/>
          <c:x val="0.36589456788770902"/>
          <c:y val="3.132904160020504E-2"/>
          <c:w val="0.31196311973384216"/>
          <c:h val="8.27975496491802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104775</xdr:colOff>
      <xdr:row>0</xdr:row>
      <xdr:rowOff>28575</xdr:rowOff>
    </xdr:from>
    <xdr:to>
      <xdr:col>8</xdr:col>
      <xdr:colOff>820452</xdr:colOff>
      <xdr:row>1</xdr:row>
      <xdr:rowOff>77725</xdr:rowOff>
    </xdr:to>
    <xdr:pic>
      <xdr:nvPicPr>
        <xdr:cNvPr id="2" name="Grafik 1">
          <a:extLst>
            <a:ext uri="{FF2B5EF4-FFF2-40B4-BE49-F238E27FC236}">
              <a16:creationId xmlns:a16="http://schemas.microsoft.com/office/drawing/2014/main" id="{DD737631-6B85-49C6-A050-14AFA4832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28575"/>
          <a:ext cx="1706277" cy="44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638175</xdr:colOff>
      <xdr:row>0</xdr:row>
      <xdr:rowOff>114300</xdr:rowOff>
    </xdr:from>
    <xdr:to>
      <xdr:col>6</xdr:col>
      <xdr:colOff>2344452</xdr:colOff>
      <xdr:row>0</xdr:row>
      <xdr:rowOff>563500</xdr:rowOff>
    </xdr:to>
    <xdr:pic>
      <xdr:nvPicPr>
        <xdr:cNvPr id="4" name="Grafik 3">
          <a:extLst>
            <a:ext uri="{FF2B5EF4-FFF2-40B4-BE49-F238E27FC236}">
              <a16:creationId xmlns:a16="http://schemas.microsoft.com/office/drawing/2014/main" id="{C7F4C6B1-C627-47A0-B15E-342B5F8BEC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7150" y="114300"/>
          <a:ext cx="1706277" cy="44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833855</xdr:colOff>
      <xdr:row>1</xdr:row>
      <xdr:rowOff>114300</xdr:rowOff>
    </xdr:from>
    <xdr:to>
      <xdr:col>7</xdr:col>
      <xdr:colOff>1197107</xdr:colOff>
      <xdr:row>1</xdr:row>
      <xdr:rowOff>563500</xdr:rowOff>
    </xdr:to>
    <xdr:pic>
      <xdr:nvPicPr>
        <xdr:cNvPr id="5" name="Grafik 4">
          <a:extLst>
            <a:ext uri="{FF2B5EF4-FFF2-40B4-BE49-F238E27FC236}">
              <a16:creationId xmlns:a16="http://schemas.microsoft.com/office/drawing/2014/main" id="{5880D3BD-B627-1126-D6DD-E79196C82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1780" y="361950"/>
          <a:ext cx="1706277" cy="449200"/>
        </a:xfrm>
        <a:prstGeom prst="rect">
          <a:avLst/>
        </a:prstGeom>
      </xdr:spPr>
    </xdr:pic>
    <xdr:clientData/>
  </xdr:twoCellAnchor>
  <xdr:twoCellAnchor>
    <xdr:from>
      <xdr:col>4</xdr:col>
      <xdr:colOff>111123</xdr:colOff>
      <xdr:row>3</xdr:row>
      <xdr:rowOff>10584</xdr:rowOff>
    </xdr:from>
    <xdr:to>
      <xdr:col>17</xdr:col>
      <xdr:colOff>10583</xdr:colOff>
      <xdr:row>13</xdr:row>
      <xdr:rowOff>296333</xdr:rowOff>
    </xdr:to>
    <xdr:graphicFrame macro="">
      <xdr:nvGraphicFramePr>
        <xdr:cNvPr id="2" name="Diagramm 1">
          <a:extLst>
            <a:ext uri="{FF2B5EF4-FFF2-40B4-BE49-F238E27FC236}">
              <a16:creationId xmlns:a16="http://schemas.microsoft.com/office/drawing/2014/main" id="{DFD4824C-498C-5ED4-C1AA-A2114579D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ffice_43934406_TF5635873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962.237672337964" createdVersion="6" refreshedVersion="6" minRefreshableVersion="3" recordCount="360" xr:uid="{00000000-000A-0000-FFFF-FFFF00000000}">
  <cacheSource type="worksheet">
    <worksheetSource name="Darlehen" r:id="rId2"/>
  </cacheSource>
  <cacheFields count="12">
    <cacheField name="Zhlg-Nr." numFmtId="3">
      <sharedItems containsMixedTypes="1" containsNumber="1" containsInteger="1" minValue="1" maxValue="120"/>
    </cacheField>
    <cacheField name="Zahlungstermin" numFmtId="14">
      <sharedItems containsSemiMixedTypes="0" containsNonDate="0" containsDate="1" containsString="0" minDate="2020-05-11T00:00:00" maxDate="2030-05-12T00:00:00"/>
    </cacheField>
    <cacheField name="Anfangssaldo" numFmtId="166">
      <sharedItems containsMixedTypes="1" containsNumber="1" minValue="108.03113525719527" maxValue="10000"/>
    </cacheField>
    <cacheField name="Zahlung" numFmtId="166">
      <sharedItems containsSemiMixedTypes="0" containsString="0" containsNumber="1" minValue="0" maxValue="108.52627796048073"/>
    </cacheField>
    <cacheField name="Kapital" numFmtId="166">
      <sharedItems containsSemiMixedTypes="0" containsString="0" containsNumber="1" minValue="0" maxValue="108.03113525721848"/>
    </cacheField>
    <cacheField name="Zinsen" numFmtId="166">
      <sharedItems containsSemiMixedTypes="0" containsString="0" containsNumber="1" minValue="0" maxValue="45.833333333333336"/>
    </cacheField>
    <cacheField name="Ende _x000a_Saldo" numFmtId="166">
      <sharedItems containsSemiMixedTypes="0" containsString="0" containsNumber="1" minValue="-2.5465851649641991E-11" maxValue="9937.3070553728521"/>
    </cacheField>
    <cacheField name="Jahr" numFmtId="0">
      <sharedItems containsSemiMixedTypes="0" containsString="0" containsNumber="1" containsInteger="1" minValue="0" maxValue="2030"/>
    </cacheField>
    <cacheField name="Zeilenbeschriftungen" numFmtId="0">
      <sharedItems containsBlank="1" containsMixedTypes="1" containsNumber="1" containsInteger="1" minValue="0" maxValue="2030" count="14">
        <n v="2020"/>
        <n v="2021"/>
        <n v="2022"/>
        <n v="2023"/>
        <n v="2024"/>
        <n v="2025"/>
        <n v="2026"/>
        <n v="2027"/>
        <n v="2028"/>
        <n v="2029"/>
        <n v="2030"/>
        <n v="0"/>
        <s v=""/>
        <m/>
      </sharedItems>
    </cacheField>
    <cacheField name="Kapitalauszahlung" numFmtId="166">
      <sharedItems containsSemiMixedTypes="0" containsString="0" containsNumber="1" minValue="0" maxValue="10000"/>
    </cacheField>
    <cacheField name="Geleistete Zinszahlungen" numFmtId="166">
      <sharedItems containsSemiMixedTypes="0" containsString="0" containsNumber="1" minValue="0" maxValue="3023.1533552576911"/>
    </cacheField>
    <cacheField name="Kreditsaldo" numFmtId="166">
      <sharedItems containsSemiMixedTypes="0" containsString="0" containsNumber="1" minValue="0" maxValue="9555.06888528886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0">
  <r>
    <n v="1"/>
    <d v="2020-06-11T00:00:00"/>
    <n v="10000"/>
    <n v="108.52627796048073"/>
    <n v="62.692944627147391"/>
    <n v="45.833333333333336"/>
    <n v="9937.3070553728521"/>
    <n v="2020"/>
    <x v="0"/>
    <n v="444.9311147111332"/>
    <n v="314.75283101223187"/>
    <n v="9555.068885288867"/>
  </r>
  <r>
    <n v="2"/>
    <d v="2020-07-11T00:00:00"/>
    <n v="9937.3070553728521"/>
    <n v="108.52627796048073"/>
    <n v="62.98028729002182"/>
    <n v="45.545990670458906"/>
    <n v="9874.3267680828303"/>
    <n v="2020"/>
    <x v="1"/>
    <n v="1241.6014253152075"/>
    <n v="820.39785593392628"/>
    <n v="8758.398574684792"/>
  </r>
  <r>
    <n v="3"/>
    <d v="2020-08-11T00:00:00"/>
    <n v="9874.3267680828303"/>
    <n v="108.52627796048073"/>
    <n v="63.268946940101095"/>
    <n v="45.257331020379645"/>
    <n v="9811.0578211427292"/>
    <n v="2020"/>
    <x v="2"/>
    <n v="2083.2102035731377"/>
    <n v="1281.1044132017651"/>
    <n v="7916.7897964268595"/>
  </r>
  <r>
    <n v="4"/>
    <d v="2020-09-11T00:00:00"/>
    <n v="9811.0578211427292"/>
    <n v="108.52627796048073"/>
    <n v="63.558929613576559"/>
    <n v="44.967348346904167"/>
    <n v="9747.4988915291524"/>
    <n v="2020"/>
    <x v="3"/>
    <n v="2972.292332294282"/>
    <n v="1694.3376200063894"/>
    <n v="7027.7076677057094"/>
  </r>
  <r>
    <n v="5"/>
    <d v="2020-10-11T00:00:00"/>
    <n v="9747.4988915291524"/>
    <n v="108.52627796048073"/>
    <n v="63.850241374305455"/>
    <n v="44.676036586175272"/>
    <n v="9683.6486501548461"/>
    <n v="2020"/>
    <x v="4"/>
    <n v="3911.5256816036031"/>
    <n v="2057.419606222837"/>
    <n v="6088.4743183963874"/>
  </r>
  <r>
    <n v="6"/>
    <d v="2020-11-11T00:00:00"/>
    <n v="9683.6486501548461"/>
    <n v="108.52627796048073"/>
    <n v="64.142888313937675"/>
    <n v="44.383389646543044"/>
    <n v="9619.5057618409082"/>
    <n v="2020"/>
    <x v="5"/>
    <n v="4903.7391745502036"/>
    <n v="2367.521448802006"/>
    <n v="5096.2608254497845"/>
  </r>
  <r>
    <n v="7"/>
    <d v="2020-12-11T00:00:00"/>
    <n v="9619.5057618409082"/>
    <n v="108.52627796048073"/>
    <n v="64.436876552043231"/>
    <n v="44.089401408437496"/>
    <n v="9555.068885288867"/>
    <n v="2020"/>
    <x v="6"/>
    <n v="5951.9213076795813"/>
    <n v="2621.6546511983984"/>
    <n v="4048.0786923204068"/>
  </r>
  <r>
    <n v="8"/>
    <d v="2021-01-11T00:00:00"/>
    <n v="9555.068885288867"/>
    <n v="108.52627796048073"/>
    <n v="64.732212236240088"/>
    <n v="43.794065724240632"/>
    <n v="9490.336673052625"/>
    <n v="2021"/>
    <x v="7"/>
    <n v="7059.2291522331325"/>
    <n v="2816.6621421706163"/>
    <n v="2940.770847766853"/>
  </r>
  <r>
    <n v="9"/>
    <d v="2021-02-11T00:00:00"/>
    <n v="9490.336673052625"/>
    <n v="108.52627796048073"/>
    <n v="65.02890154232287"/>
    <n v="43.497376418157863"/>
    <n v="9425.3077715103027"/>
    <n v="2021"/>
    <x v="8"/>
    <n v="8228.9978630860678"/>
    <n v="2949.2087668434488"/>
    <n v="1771.0021369139104"/>
  </r>
  <r>
    <n v="10"/>
    <d v="2021-03-11T00:00:00"/>
    <n v="9425.3077715103027"/>
    <n v="108.52627796048073"/>
    <n v="65.326950674391838"/>
    <n v="43.199327286088888"/>
    <n v="9359.98082083591"/>
    <n v="2021"/>
    <x v="9"/>
    <n v="9464.7507240641644"/>
    <n v="3015.7712413911227"/>
    <n v="535.24927593581015"/>
  </r>
  <r>
    <n v="11"/>
    <d v="2021-04-11T00:00:00"/>
    <n v="9359.98082083591"/>
    <n v="108.52627796048073"/>
    <n v="65.626365864982802"/>
    <n v="42.899912095497918"/>
    <n v="9294.3544549709277"/>
    <n v="2021"/>
    <x v="10"/>
    <n v="10000"/>
    <n v="3023.1533552576911"/>
    <n v="0"/>
  </r>
  <r>
    <n v="12"/>
    <d v="2021-05-11T00:00:00"/>
    <n v="9294.3544549709277"/>
    <n v="108.52627796048073"/>
    <n v="65.927153375197321"/>
    <n v="42.59912458528342"/>
    <n v="9228.4273015957333"/>
    <n v="2021"/>
    <x v="11"/>
    <n v="0"/>
    <n v="0"/>
    <n v="0"/>
  </r>
  <r>
    <n v="13"/>
    <d v="2021-06-11T00:00:00"/>
    <n v="9228.4273015957333"/>
    <n v="108.52627796048073"/>
    <n v="66.229319494833618"/>
    <n v="42.296958465647094"/>
    <n v="9162.1979821008972"/>
    <n v="2021"/>
    <x v="12"/>
    <n v="0"/>
    <n v="0"/>
    <n v="0"/>
  </r>
  <r>
    <n v="14"/>
    <d v="2021-07-11T00:00:00"/>
    <n v="9162.1979821008972"/>
    <n v="108.52627796048073"/>
    <n v="66.532870542518282"/>
    <n v="41.993407417962437"/>
    <n v="9095.6651115583772"/>
    <n v="2021"/>
    <x v="12"/>
    <n v="0"/>
    <n v="0"/>
    <n v="0"/>
  </r>
  <r>
    <n v="15"/>
    <d v="2021-08-11T00:00:00"/>
    <n v="9095.6651115583772"/>
    <n v="108.52627796048073"/>
    <n v="66.83781286583816"/>
    <n v="41.688465094642559"/>
    <n v="9028.8272986925404"/>
    <n v="2021"/>
    <x v="12"/>
    <n v="0"/>
    <n v="0"/>
    <n v="0"/>
  </r>
  <r>
    <n v="16"/>
    <d v="2021-09-11T00:00:00"/>
    <n v="9028.8272986925404"/>
    <n v="108.52627796048073"/>
    <n v="67.144152841473243"/>
    <n v="41.382125119007476"/>
    <n v="8961.6831458510678"/>
    <n v="2021"/>
    <x v="12"/>
    <n v="0"/>
    <n v="0"/>
    <n v="0"/>
  </r>
  <r>
    <n v="17"/>
    <d v="2021-10-11T00:00:00"/>
    <n v="8961.6831458510678"/>
    <n v="108.52627796048073"/>
    <n v="67.451896875330007"/>
    <n v="41.074381085150726"/>
    <n v="8894.2312489757351"/>
    <n v="2021"/>
    <x v="12"/>
    <n v="0"/>
    <n v="0"/>
    <n v="0"/>
  </r>
  <r>
    <n v="18"/>
    <d v="2021-11-11T00:00:00"/>
    <n v="8894.2312489757351"/>
    <n v="108.52627796048073"/>
    <n v="67.761051402675264"/>
    <n v="40.765226557805462"/>
    <n v="8826.4701975730604"/>
    <n v="2021"/>
    <x v="12"/>
    <n v="0"/>
    <n v="0"/>
    <n v="0"/>
  </r>
  <r>
    <n v="19"/>
    <d v="2021-12-11T00:00:00"/>
    <n v="8826.4701975730604"/>
    <n v="108.52627796048073"/>
    <n v="68.071622888270852"/>
    <n v="40.454655072209867"/>
    <n v="8758.398574684792"/>
    <n v="2021"/>
    <x v="12"/>
    <n v="0"/>
    <n v="0"/>
    <n v="0"/>
  </r>
  <r>
    <n v="20"/>
    <d v="2022-01-11T00:00:00"/>
    <n v="8758.398574684792"/>
    <n v="108.52627796048073"/>
    <n v="68.383617826508768"/>
    <n v="40.142660133971965"/>
    <n v="8690.0149568582819"/>
    <n v="2022"/>
    <x v="12"/>
    <n v="0"/>
    <n v="0"/>
    <n v="0"/>
  </r>
  <r>
    <n v="21"/>
    <d v="2022-02-11T00:00:00"/>
    <n v="8690.0149568582819"/>
    <n v="108.52627796048073"/>
    <n v="68.697042741546923"/>
    <n v="39.829235218933789"/>
    <n v="8621.3179141167348"/>
    <n v="2022"/>
    <x v="12"/>
    <n v="0"/>
    <n v="0"/>
    <n v="0"/>
  </r>
  <r>
    <n v="22"/>
    <d v="2022-03-11T00:00:00"/>
    <n v="8621.3179141167348"/>
    <n v="108.52627796048073"/>
    <n v="69.01190418744568"/>
    <n v="39.51437377303504"/>
    <n v="8552.3060099292852"/>
    <n v="2022"/>
    <x v="12"/>
    <n v="0"/>
    <n v="0"/>
    <n v="0"/>
  </r>
  <r>
    <n v="23"/>
    <d v="2022-04-11T00:00:00"/>
    <n v="8552.3060099292852"/>
    <n v="108.52627796048073"/>
    <n v="69.328208748304817"/>
    <n v="39.198069212175909"/>
    <n v="8482.9778011809831"/>
    <n v="2022"/>
    <x v="12"/>
    <n v="0"/>
    <n v="0"/>
    <n v="0"/>
  </r>
  <r>
    <n v="24"/>
    <d v="2022-05-11T00:00:00"/>
    <n v="8482.9778011809831"/>
    <n v="108.52627796048073"/>
    <n v="69.645963038401206"/>
    <n v="38.880314922079506"/>
    <n v="8413.3318381425815"/>
    <n v="2022"/>
    <x v="12"/>
    <n v="0"/>
    <n v="0"/>
    <n v="0"/>
  </r>
  <r>
    <n v="25"/>
    <d v="2022-06-11T00:00:00"/>
    <n v="8413.3318381425815"/>
    <n v="108.52627796048073"/>
    <n v="69.96517370232722"/>
    <n v="38.561104258153506"/>
    <n v="8343.3666644402547"/>
    <n v="2022"/>
    <x v="12"/>
    <n v="0"/>
    <n v="0"/>
    <n v="0"/>
  </r>
  <r>
    <n v="26"/>
    <d v="2022-07-11T00:00:00"/>
    <n v="8343.3666644402547"/>
    <n v="108.52627796048073"/>
    <n v="70.285847415129552"/>
    <n v="38.240430545351174"/>
    <n v="8273.0808170251257"/>
    <n v="2022"/>
    <x v="12"/>
    <n v="0"/>
    <n v="0"/>
    <n v="0"/>
  </r>
  <r>
    <n v="27"/>
    <d v="2022-08-11T00:00:00"/>
    <n v="8273.0808170251257"/>
    <n v="108.52627796048073"/>
    <n v="70.607990882448902"/>
    <n v="37.918287078031838"/>
    <n v="8202.472826142679"/>
    <n v="2022"/>
    <x v="12"/>
    <n v="0"/>
    <n v="0"/>
    <n v="0"/>
  </r>
  <r>
    <n v="28"/>
    <d v="2022-09-11T00:00:00"/>
    <n v="8202.472826142679"/>
    <n v="108.52627796048073"/>
    <n v="70.931610840660113"/>
    <n v="37.594667119820613"/>
    <n v="8131.541215302017"/>
    <n v="2022"/>
    <x v="12"/>
    <n v="0"/>
    <n v="0"/>
    <n v="0"/>
  </r>
  <r>
    <n v="29"/>
    <d v="2022-10-11T00:00:00"/>
    <n v="8131.541215302017"/>
    <n v="108.52627796048073"/>
    <n v="71.256714057013141"/>
    <n v="37.269563903467585"/>
    <n v="8060.2845012450034"/>
    <n v="2022"/>
    <x v="12"/>
    <n v="0"/>
    <n v="0"/>
    <n v="0"/>
  </r>
  <r>
    <n v="30"/>
    <d v="2022-11-11T00:00:00"/>
    <n v="8060.2845012450034"/>
    <n v="108.52627796048073"/>
    <n v="71.583307329774456"/>
    <n v="36.94297063070627"/>
    <n v="7988.7011939152289"/>
    <n v="2022"/>
    <x v="12"/>
    <n v="0"/>
    <n v="0"/>
    <n v="0"/>
  </r>
  <r>
    <n v="31"/>
    <d v="2022-12-11T00:00:00"/>
    <n v="7988.7011939152289"/>
    <n v="108.52627796048073"/>
    <n v="71.911397488369261"/>
    <n v="36.614880472111473"/>
    <n v="7916.7897964268595"/>
    <n v="2022"/>
    <x v="12"/>
    <n v="0"/>
    <n v="0"/>
    <n v="0"/>
  </r>
  <r>
    <n v="32"/>
    <d v="2023-01-11T00:00:00"/>
    <n v="7916.7897964268595"/>
    <n v="108.52627796048073"/>
    <n v="72.240991393524283"/>
    <n v="36.285286566956444"/>
    <n v="7844.5488050333342"/>
    <n v="2023"/>
    <x v="12"/>
    <n v="0"/>
    <n v="0"/>
    <n v="0"/>
  </r>
  <r>
    <n v="33"/>
    <d v="2023-02-11T00:00:00"/>
    <n v="7844.5488050333342"/>
    <n v="108.52627796048073"/>
    <n v="72.572095937411277"/>
    <n v="35.954182023069457"/>
    <n v="7771.9767090959203"/>
    <n v="2023"/>
    <x v="12"/>
    <n v="0"/>
    <n v="0"/>
    <n v="0"/>
  </r>
  <r>
    <n v="34"/>
    <d v="2023-03-11T00:00:00"/>
    <n v="7771.9767090959203"/>
    <n v="108.52627796048073"/>
    <n v="72.904718043791064"/>
    <n v="35.621559916689655"/>
    <n v="7699.0719910521302"/>
    <n v="2023"/>
    <x v="12"/>
    <n v="0"/>
    <n v="0"/>
    <n v="0"/>
  </r>
  <r>
    <n v="35"/>
    <d v="2023-04-11T00:00:00"/>
    <n v="7699.0719910521302"/>
    <n v="108.52627796048073"/>
    <n v="73.238864668158442"/>
    <n v="35.287413292322277"/>
    <n v="7625.8331263839718"/>
    <n v="2023"/>
    <x v="12"/>
    <n v="0"/>
    <n v="0"/>
    <n v="0"/>
  </r>
  <r>
    <n v="36"/>
    <d v="2023-05-11T00:00:00"/>
    <n v="7625.8331263839718"/>
    <n v="108.52627796048073"/>
    <n v="73.574542797887503"/>
    <n v="34.951735162593224"/>
    <n v="7552.2585835860846"/>
    <n v="2023"/>
    <x v="12"/>
    <n v="0"/>
    <n v="0"/>
    <n v="0"/>
  </r>
  <r>
    <n v="37"/>
    <d v="2023-06-11T00:00:00"/>
    <n v="7552.2585835860846"/>
    <n v="108.52627796048073"/>
    <n v="73.911759452377822"/>
    <n v="34.614518508102904"/>
    <n v="7478.346824133705"/>
    <n v="2023"/>
    <x v="12"/>
    <n v="0"/>
    <n v="0"/>
    <n v="0"/>
  </r>
  <r>
    <n v="38"/>
    <d v="2023-07-11T00:00:00"/>
    <n v="7478.346824133705"/>
    <n v="108.52627796048073"/>
    <n v="74.250521683201214"/>
    <n v="34.275756277279505"/>
    <n v="7404.0963024505027"/>
    <n v="2023"/>
    <x v="12"/>
    <n v="0"/>
    <n v="0"/>
    <n v="0"/>
  </r>
  <r>
    <n v="39"/>
    <d v="2023-08-11T00:00:00"/>
    <n v="7404.0963024505027"/>
    <n v="108.52627796048073"/>
    <n v="74.590836574249224"/>
    <n v="33.935441386231503"/>
    <n v="7329.5054658762574"/>
    <n v="2023"/>
    <x v="12"/>
    <n v="0"/>
    <n v="0"/>
    <n v="0"/>
  </r>
  <r>
    <n v="40"/>
    <d v="2023-09-11T00:00:00"/>
    <n v="7329.5054658762574"/>
    <n v="108.52627796048073"/>
    <n v="74.932711241881194"/>
    <n v="33.593566718599526"/>
    <n v="7254.572754634376"/>
    <n v="2023"/>
    <x v="12"/>
    <n v="0"/>
    <n v="0"/>
    <n v="0"/>
  </r>
  <r>
    <n v="41"/>
    <d v="2023-10-11T00:00:00"/>
    <n v="7254.572754634376"/>
    <n v="108.52627796048073"/>
    <n v="75.276152835073148"/>
    <n v="33.250125125407571"/>
    <n v="7179.2966017993012"/>
    <n v="2023"/>
    <x v="12"/>
    <n v="0"/>
    <n v="0"/>
    <n v="0"/>
  </r>
  <r>
    <n v="42"/>
    <d v="2023-11-11T00:00:00"/>
    <n v="7179.2966017993012"/>
    <n v="108.52627796048073"/>
    <n v="75.621168535567236"/>
    <n v="32.905109424913483"/>
    <n v="7103.6754332637338"/>
    <n v="2023"/>
    <x v="12"/>
    <n v="0"/>
    <n v="0"/>
    <n v="0"/>
  </r>
  <r>
    <n v="43"/>
    <d v="2023-12-11T00:00:00"/>
    <n v="7103.6754332637338"/>
    <n v="108.52627796048073"/>
    <n v="75.967765558021924"/>
    <n v="32.558512402458796"/>
    <n v="7027.7076677057094"/>
    <n v="2023"/>
    <x v="12"/>
    <n v="0"/>
    <n v="0"/>
    <n v="0"/>
  </r>
  <r>
    <n v="44"/>
    <d v="2024-01-11T00:00:00"/>
    <n v="7027.7076677057094"/>
    <n v="108.52627796048073"/>
    <n v="76.31595115016286"/>
    <n v="32.210326810317866"/>
    <n v="6951.3917165555513"/>
    <n v="2024"/>
    <x v="12"/>
    <n v="0"/>
    <n v="0"/>
    <n v="0"/>
  </r>
  <r>
    <n v="45"/>
    <d v="2024-02-11T00:00:00"/>
    <n v="6951.3917165555513"/>
    <n v="108.52627796048073"/>
    <n v="76.665732592934432"/>
    <n v="31.860545367546287"/>
    <n v="6874.7259839626149"/>
    <n v="2024"/>
    <x v="12"/>
    <n v="0"/>
    <n v="0"/>
    <n v="0"/>
  </r>
  <r>
    <n v="46"/>
    <d v="2024-03-11T00:00:00"/>
    <n v="6874.7259839626149"/>
    <n v="108.52627796048073"/>
    <n v="77.017117200652066"/>
    <n v="31.509160759828674"/>
    <n v="6797.7088667619601"/>
    <n v="2024"/>
    <x v="12"/>
    <n v="0"/>
    <n v="0"/>
    <n v="0"/>
  </r>
  <r>
    <n v="47"/>
    <d v="2024-04-11T00:00:00"/>
    <n v="6797.7088667619601"/>
    <n v="108.52627796048073"/>
    <n v="77.370112321155034"/>
    <n v="31.156165639325678"/>
    <n v="6720.3387544408088"/>
    <n v="2024"/>
    <x v="12"/>
    <n v="0"/>
    <n v="0"/>
    <n v="0"/>
  </r>
  <r>
    <n v="48"/>
    <d v="2024-05-11T00:00:00"/>
    <n v="6720.3387544408088"/>
    <n v="108.52627796048073"/>
    <n v="77.724725335960343"/>
    <n v="30.80155262452039"/>
    <n v="6642.6140291048468"/>
    <n v="2024"/>
    <x v="12"/>
    <n v="0"/>
    <n v="0"/>
    <n v="0"/>
  </r>
  <r>
    <n v="49"/>
    <d v="2024-06-11T00:00:00"/>
    <n v="6642.6140291048468"/>
    <n v="108.52627796048073"/>
    <n v="78.080963660416828"/>
    <n v="30.445314300063902"/>
    <n v="6564.5330654444297"/>
    <n v="2024"/>
    <x v="12"/>
    <n v="0"/>
    <n v="0"/>
    <n v="0"/>
  </r>
  <r>
    <n v="50"/>
    <d v="2024-07-11T00:00:00"/>
    <n v="6564.5330654444297"/>
    <n v="108.52627796048073"/>
    <n v="78.438834743860411"/>
    <n v="30.087443216620329"/>
    <n v="6486.0942307005689"/>
    <n v="2024"/>
    <x v="12"/>
    <n v="0"/>
    <n v="0"/>
    <n v="0"/>
  </r>
  <r>
    <n v="51"/>
    <d v="2024-08-11T00:00:00"/>
    <n v="6486.0942307005689"/>
    <n v="108.52627796048073"/>
    <n v="78.79834606976975"/>
    <n v="29.727931890710963"/>
    <n v="6407.2958846307993"/>
    <n v="2024"/>
    <x v="12"/>
    <n v="0"/>
    <n v="0"/>
    <n v="0"/>
  </r>
  <r>
    <n v="52"/>
    <d v="2024-09-11T00:00:00"/>
    <n v="6407.2958846307993"/>
    <n v="108.52627796048073"/>
    <n v="79.159505155922872"/>
    <n v="29.366772804557851"/>
    <n v="6328.1363794748759"/>
    <n v="2024"/>
    <x v="12"/>
    <n v="0"/>
    <n v="0"/>
    <n v="0"/>
  </r>
  <r>
    <n v="53"/>
    <d v="2024-10-11T00:00:00"/>
    <n v="6328.1363794748759"/>
    <n v="108.52627796048073"/>
    <n v="79.522319554554173"/>
    <n v="29.003958405926536"/>
    <n v="6248.6140599203191"/>
    <n v="2024"/>
    <x v="12"/>
    <n v="0"/>
    <n v="0"/>
    <n v="0"/>
  </r>
  <r>
    <n v="54"/>
    <d v="2024-11-11T00:00:00"/>
    <n v="6248.6140599203191"/>
    <n v="108.52627796048073"/>
    <n v="79.88679685251256"/>
    <n v="28.639481107968166"/>
    <n v="6168.7272630678062"/>
    <n v="2024"/>
    <x v="12"/>
    <n v="0"/>
    <n v="0"/>
    <n v="0"/>
  </r>
  <r>
    <n v="55"/>
    <d v="2024-12-11T00:00:00"/>
    <n v="6168.7272630678062"/>
    <n v="108.52627796048073"/>
    <n v="80.252944671419897"/>
    <n v="28.273333289060815"/>
    <n v="6088.4743183963874"/>
    <n v="2024"/>
    <x v="12"/>
    <n v="0"/>
    <n v="0"/>
    <n v="0"/>
  </r>
  <r>
    <n v="56"/>
    <d v="2025-01-11T00:00:00"/>
    <n v="6088.4743183963874"/>
    <n v="108.52627796048073"/>
    <n v="80.620770667830584"/>
    <n v="27.905507292650142"/>
    <n v="6007.8535477285577"/>
    <n v="2025"/>
    <x v="12"/>
    <n v="0"/>
    <n v="0"/>
    <n v="0"/>
  </r>
  <r>
    <n v="57"/>
    <d v="2025-02-11T00:00:00"/>
    <n v="6007.8535477285577"/>
    <n v="108.52627796048073"/>
    <n v="80.990282533391465"/>
    <n v="27.535995427089251"/>
    <n v="5926.8632651951666"/>
    <n v="2025"/>
    <x v="12"/>
    <n v="0"/>
    <n v="0"/>
    <n v="0"/>
  </r>
  <r>
    <n v="58"/>
    <d v="2025-03-11T00:00:00"/>
    <n v="5926.8632651951666"/>
    <n v="108.52627796048073"/>
    <n v="81.361487995002847"/>
    <n v="27.164789965477876"/>
    <n v="5845.5017772001638"/>
    <n v="2025"/>
    <x v="12"/>
    <n v="0"/>
    <n v="0"/>
    <n v="0"/>
  </r>
  <r>
    <n v="59"/>
    <d v="2025-04-11T00:00:00"/>
    <n v="5845.5017772001638"/>
    <n v="108.52627796048073"/>
    <n v="81.73439481497995"/>
    <n v="26.79188314550078"/>
    <n v="5763.7673823851828"/>
    <n v="2025"/>
    <x v="12"/>
    <n v="0"/>
    <n v="0"/>
    <n v="0"/>
  </r>
  <r>
    <n v="60"/>
    <d v="2025-05-11T00:00:00"/>
    <n v="5763.7673823851828"/>
    <n v="108.52627796048073"/>
    <n v="82.109010791215269"/>
    <n v="26.417267169265454"/>
    <n v="5681.6583715939678"/>
    <n v="2025"/>
    <x v="12"/>
    <n v="0"/>
    <n v="0"/>
    <n v="0"/>
  </r>
  <r>
    <n v="61"/>
    <d v="2025-06-11T00:00:00"/>
    <n v="5681.6583715939678"/>
    <n v="108.52627796048073"/>
    <n v="82.485343757341667"/>
    <n v="26.040934203139052"/>
    <n v="5599.1730278366231"/>
    <n v="2025"/>
    <x v="12"/>
    <n v="0"/>
    <n v="0"/>
    <n v="0"/>
  </r>
  <r>
    <n v="62"/>
    <d v="2025-07-11T00:00:00"/>
    <n v="5599.1730278366231"/>
    <n v="108.52627796048073"/>
    <n v="82.863401582896159"/>
    <n v="25.662876377584567"/>
    <n v="5516.3096262537292"/>
    <n v="2025"/>
    <x v="12"/>
    <n v="0"/>
    <n v="0"/>
    <n v="0"/>
  </r>
  <r>
    <n v="63"/>
    <d v="2025-08-11T00:00:00"/>
    <n v="5516.3096262537292"/>
    <n v="108.52627796048073"/>
    <n v="83.243192173484431"/>
    <n v="25.283085786996288"/>
    <n v="5433.0664340802459"/>
    <n v="2025"/>
    <x v="12"/>
    <n v="0"/>
    <n v="0"/>
    <n v="0"/>
  </r>
  <r>
    <n v="64"/>
    <d v="2025-09-11T00:00:00"/>
    <n v="5433.0664340802459"/>
    <n v="108.52627796048073"/>
    <n v="83.62472347094625"/>
    <n v="24.90155448953449"/>
    <n v="5349.4417106092969"/>
    <n v="2025"/>
    <x v="12"/>
    <n v="0"/>
    <n v="0"/>
    <n v="0"/>
  </r>
  <r>
    <n v="65"/>
    <d v="2025-10-11T00:00:00"/>
    <n v="5349.4417106092969"/>
    <n v="108.52627796048073"/>
    <n v="84.008003453521411"/>
    <n v="24.518274506959319"/>
    <n v="5265.4337071557729"/>
    <n v="2025"/>
    <x v="12"/>
    <n v="0"/>
    <n v="0"/>
    <n v="0"/>
  </r>
  <r>
    <n v="66"/>
    <d v="2025-11-11T00:00:00"/>
    <n v="5265.4337071557729"/>
    <n v="108.52627796048073"/>
    <n v="84.393040136016708"/>
    <n v="24.133237824464011"/>
    <n v="5181.0406670197572"/>
    <n v="2025"/>
    <x v="12"/>
    <n v="0"/>
    <n v="0"/>
    <n v="0"/>
  </r>
  <r>
    <n v="67"/>
    <d v="2025-12-11T00:00:00"/>
    <n v="5181.0406670197572"/>
    <n v="108.52627796048073"/>
    <n v="84.779841569973442"/>
    <n v="23.74643639050727"/>
    <n v="5096.2608254497845"/>
    <n v="2025"/>
    <x v="12"/>
    <n v="0"/>
    <n v="0"/>
    <n v="0"/>
  </r>
  <r>
    <n v="68"/>
    <d v="2026-01-11T00:00:00"/>
    <n v="5096.2608254497845"/>
    <n v="108.52627796048073"/>
    <n v="85.168415843835817"/>
    <n v="23.357862116644892"/>
    <n v="5011.092409605948"/>
    <n v="2026"/>
    <x v="12"/>
    <n v="0"/>
    <n v="0"/>
    <n v="0"/>
  </r>
  <r>
    <n v="69"/>
    <d v="2026-02-11T00:00:00"/>
    <n v="5011.092409605948"/>
    <n v="108.52627796048073"/>
    <n v="85.558771083120078"/>
    <n v="22.967506877360641"/>
    <n v="4925.5336385228238"/>
    <n v="2026"/>
    <x v="12"/>
    <n v="0"/>
    <n v="0"/>
    <n v="0"/>
  </r>
  <r>
    <n v="70"/>
    <d v="2026-03-11T00:00:00"/>
    <n v="4925.5336385228238"/>
    <n v="108.52627796048073"/>
    <n v="85.950915450584375"/>
    <n v="22.575362509896344"/>
    <n v="4839.5827230722389"/>
    <n v="2026"/>
    <x v="12"/>
    <n v="0"/>
    <n v="0"/>
    <n v="0"/>
  </r>
  <r>
    <n v="71"/>
    <d v="2026-04-11T00:00:00"/>
    <n v="4839.5827230722389"/>
    <n v="108.52627796048073"/>
    <n v="86.344857146399562"/>
    <n v="22.181420814081161"/>
    <n v="4753.2378659258429"/>
    <n v="2026"/>
    <x v="12"/>
    <n v="0"/>
    <n v="0"/>
    <n v="0"/>
  </r>
  <r>
    <n v="72"/>
    <d v="2026-05-11T00:00:00"/>
    <n v="4753.2378659258429"/>
    <n v="108.52627796048073"/>
    <n v="86.740604408320564"/>
    <n v="21.785673552160162"/>
    <n v="4666.4972615175229"/>
    <n v="2026"/>
    <x v="12"/>
    <n v="0"/>
    <n v="0"/>
    <n v="0"/>
  </r>
  <r>
    <n v="73"/>
    <d v="2026-06-11T00:00:00"/>
    <n v="4666.4972615175229"/>
    <n v="108.52627796048073"/>
    <n v="87.138165511858702"/>
    <n v="21.388112448622032"/>
    <n v="4579.3590960056645"/>
    <n v="2026"/>
    <x v="12"/>
    <n v="0"/>
    <n v="0"/>
    <n v="0"/>
  </r>
  <r>
    <n v="74"/>
    <d v="2026-07-11T00:00:00"/>
    <n v="4579.3590960056645"/>
    <n v="108.52627796048073"/>
    <n v="87.53754877045472"/>
    <n v="20.988729190026014"/>
    <n v="4491.8215472352076"/>
    <n v="2026"/>
    <x v="12"/>
    <n v="0"/>
    <n v="0"/>
    <n v="0"/>
  </r>
  <r>
    <n v="75"/>
    <d v="2026-08-11T00:00:00"/>
    <n v="4491.8215472352076"/>
    <n v="108.52627796048073"/>
    <n v="87.938762535652629"/>
    <n v="20.587515424828098"/>
    <n v="4403.8827846995555"/>
    <n v="2026"/>
    <x v="12"/>
    <n v="0"/>
    <n v="0"/>
    <n v="0"/>
  </r>
  <r>
    <n v="76"/>
    <d v="2026-09-11T00:00:00"/>
    <n v="4403.8827846995555"/>
    <n v="108.52627796048073"/>
    <n v="88.341815197274386"/>
    <n v="20.184462763206355"/>
    <n v="4315.5409695022809"/>
    <n v="2026"/>
    <x v="12"/>
    <n v="0"/>
    <n v="0"/>
    <n v="0"/>
  </r>
  <r>
    <n v="77"/>
    <d v="2026-10-11T00:00:00"/>
    <n v="4315.5409695022809"/>
    <n v="108.52627796048073"/>
    <n v="88.746715183595214"/>
    <n v="19.779562776885513"/>
    <n v="4226.7942543186837"/>
    <n v="2026"/>
    <x v="12"/>
    <n v="0"/>
    <n v="0"/>
    <n v="0"/>
  </r>
  <r>
    <n v="78"/>
    <d v="2026-11-11T00:00:00"/>
    <n v="4226.7942543186837"/>
    <n v="108.52627796048073"/>
    <n v="89.153470961520028"/>
    <n v="19.372806998960701"/>
    <n v="4137.6407833571648"/>
    <n v="2026"/>
    <x v="12"/>
    <n v="0"/>
    <n v="0"/>
    <n v="0"/>
  </r>
  <r>
    <n v="79"/>
    <d v="2026-12-11T00:00:00"/>
    <n v="4137.6407833571648"/>
    <n v="108.52627796048073"/>
    <n v="89.562091036760322"/>
    <n v="18.964186923720401"/>
    <n v="4048.0786923204068"/>
    <n v="2026"/>
    <x v="12"/>
    <n v="0"/>
    <n v="0"/>
    <n v="0"/>
  </r>
  <r>
    <n v="80"/>
    <d v="2027-01-11T00:00:00"/>
    <n v="4048.0786923204068"/>
    <n v="108.52627796048073"/>
    <n v="89.972583954012137"/>
    <n v="18.553694006468582"/>
    <n v="3958.1061083663935"/>
    <n v="2027"/>
    <x v="12"/>
    <n v="0"/>
    <n v="0"/>
    <n v="0"/>
  </r>
  <r>
    <n v="81"/>
    <d v="2027-02-11T00:00:00"/>
    <n v="3958.1061083663935"/>
    <n v="108.52627796048073"/>
    <n v="90.384958297134702"/>
    <n v="18.141319663346028"/>
    <n v="3867.7211500692556"/>
    <n v="2027"/>
    <x v="12"/>
    <n v="0"/>
    <n v="0"/>
    <n v="0"/>
  </r>
  <r>
    <n v="82"/>
    <d v="2027-03-11T00:00:00"/>
    <n v="3867.7211500692556"/>
    <n v="108.52627796048073"/>
    <n v="90.799222689329909"/>
    <n v="17.727055271150828"/>
    <n v="3776.9219273799263"/>
    <n v="2027"/>
    <x v="12"/>
    <n v="0"/>
    <n v="0"/>
    <n v="0"/>
  </r>
  <r>
    <n v="83"/>
    <d v="2027-04-11T00:00:00"/>
    <n v="3776.9219273799263"/>
    <n v="108.52627796048073"/>
    <n v="91.215385793322653"/>
    <n v="17.310892167158062"/>
    <n v="3685.7065415866073"/>
    <n v="2027"/>
    <x v="12"/>
    <n v="0"/>
    <n v="0"/>
    <n v="0"/>
  </r>
  <r>
    <n v="84"/>
    <d v="2027-05-11T00:00:00"/>
    <n v="3685.7065415866073"/>
    <n v="108.52627796048073"/>
    <n v="91.633456311542048"/>
    <n v="16.892821648938668"/>
    <n v="3594.0730852750621"/>
    <n v="2027"/>
    <x v="12"/>
    <n v="0"/>
    <n v="0"/>
    <n v="0"/>
  </r>
  <r>
    <n v="85"/>
    <d v="2027-06-11T00:00:00"/>
    <n v="3594.0730852750621"/>
    <n v="108.52627796048073"/>
    <n v="92.053442986303295"/>
    <n v="16.472834974177438"/>
    <n v="3502.0196422887584"/>
    <n v="2027"/>
    <x v="12"/>
    <n v="0"/>
    <n v="0"/>
    <n v="0"/>
  </r>
  <r>
    <n v="86"/>
    <d v="2027-07-11T00:00:00"/>
    <n v="3502.0196422887584"/>
    <n v="108.52627796048073"/>
    <n v="92.47535459999051"/>
    <n v="16.050923360490213"/>
    <n v="3409.5442876887664"/>
    <n v="2027"/>
    <x v="12"/>
    <n v="0"/>
    <n v="0"/>
    <n v="0"/>
  </r>
  <r>
    <n v="87"/>
    <d v="2027-08-11T00:00:00"/>
    <n v="3409.5442876887664"/>
    <n v="108.52627796048073"/>
    <n v="92.899199975240464"/>
    <n v="15.627077985240252"/>
    <n v="3316.6450877135267"/>
    <n v="2027"/>
    <x v="12"/>
    <n v="0"/>
    <n v="0"/>
    <n v="0"/>
  </r>
  <r>
    <n v="88"/>
    <d v="2027-09-11T00:00:00"/>
    <n v="3316.6450877135267"/>
    <n v="108.52627796048073"/>
    <n v="93.324987975126987"/>
    <n v="15.201289985353732"/>
    <n v="3223.3200997383992"/>
    <n v="2027"/>
    <x v="12"/>
    <n v="0"/>
    <n v="0"/>
    <n v="0"/>
  </r>
  <r>
    <n v="89"/>
    <d v="2027-10-11T00:00:00"/>
    <n v="3223.3200997383992"/>
    <n v="108.52627796048073"/>
    <n v="93.752727503346321"/>
    <n v="14.7735504571344"/>
    <n v="3129.5673722350548"/>
    <n v="2027"/>
    <x v="12"/>
    <n v="0"/>
    <n v="0"/>
    <n v="0"/>
  </r>
  <r>
    <n v="90"/>
    <d v="2027-11-11T00:00:00"/>
    <n v="3129.5673722350548"/>
    <n v="108.52627796048073"/>
    <n v="94.182427504403321"/>
    <n v="14.343850456077401"/>
    <n v="3035.3849447306511"/>
    <n v="2027"/>
    <x v="12"/>
    <n v="0"/>
    <n v="0"/>
    <n v="0"/>
  </r>
  <r>
    <n v="91"/>
    <d v="2027-12-11T00:00:00"/>
    <n v="3035.3849447306511"/>
    <n v="108.52627796048073"/>
    <n v="94.614096963798517"/>
    <n v="13.912180996682217"/>
    <n v="2940.770847766853"/>
    <n v="2027"/>
    <x v="12"/>
    <n v="0"/>
    <n v="0"/>
    <n v="0"/>
  </r>
  <r>
    <n v="92"/>
    <d v="2028-01-11T00:00:00"/>
    <n v="2940.770847766853"/>
    <n v="108.52627796048073"/>
    <n v="95.047744908215918"/>
    <n v="13.478533052264805"/>
    <n v="2845.7231028586375"/>
    <n v="2028"/>
    <x v="12"/>
    <n v="0"/>
    <n v="0"/>
    <n v="0"/>
  </r>
  <r>
    <n v="93"/>
    <d v="2028-02-11T00:00:00"/>
    <n v="2845.7231028586375"/>
    <n v="108.52627796048073"/>
    <n v="95.483380405711912"/>
    <n v="13.042897554768816"/>
    <n v="2750.2397224529232"/>
    <n v="2028"/>
    <x v="12"/>
    <n v="0"/>
    <n v="0"/>
    <n v="0"/>
  </r>
  <r>
    <n v="94"/>
    <d v="2028-03-11T00:00:00"/>
    <n v="2750.2397224529232"/>
    <n v="108.52627796048073"/>
    <n v="95.921012565904761"/>
    <n v="12.605265394575971"/>
    <n v="2654.3187098870203"/>
    <n v="2028"/>
    <x v="12"/>
    <n v="0"/>
    <n v="0"/>
    <n v="0"/>
  </r>
  <r>
    <n v="95"/>
    <d v="2028-04-11T00:00:00"/>
    <n v="2654.3187098870203"/>
    <n v="108.52627796048073"/>
    <n v="96.360650540165153"/>
    <n v="12.165627420315575"/>
    <n v="2557.9580593468545"/>
    <n v="2028"/>
    <x v="12"/>
    <n v="0"/>
    <n v="0"/>
    <n v="0"/>
  </r>
  <r>
    <n v="96"/>
    <d v="2028-05-11T00:00:00"/>
    <n v="2557.9580593468545"/>
    <n v="108.52627796048073"/>
    <n v="96.802303521807588"/>
    <n v="11.723974438673149"/>
    <n v="2461.1557558250443"/>
    <n v="2028"/>
    <x v="12"/>
    <n v="0"/>
    <n v="0"/>
    <n v="0"/>
  </r>
  <r>
    <n v="97"/>
    <d v="2028-06-11T00:00:00"/>
    <n v="2461.1557558250443"/>
    <n v="108.52627796048073"/>
    <n v="97.245980746282527"/>
    <n v="11.280297214198198"/>
    <n v="2363.9097750787605"/>
    <n v="2028"/>
    <x v="12"/>
    <n v="0"/>
    <n v="0"/>
    <n v="0"/>
  </r>
  <r>
    <n v="98"/>
    <d v="2028-07-11T00:00:00"/>
    <n v="2363.9097750787605"/>
    <n v="108.52627796048073"/>
    <n v="97.691691491369653"/>
    <n v="10.834586469111072"/>
    <n v="2266.2180835873896"/>
    <n v="2028"/>
    <x v="12"/>
    <n v="0"/>
    <n v="0"/>
    <n v="0"/>
  </r>
  <r>
    <n v="99"/>
    <d v="2028-08-11T00:00:00"/>
    <n v="2266.2180835873896"/>
    <n v="108.52627796048073"/>
    <n v="98.139445077371761"/>
    <n v="10.386832883108958"/>
    <n v="2168.07863851002"/>
    <n v="2028"/>
    <x v="12"/>
    <n v="0"/>
    <n v="0"/>
    <n v="0"/>
  </r>
  <r>
    <n v="100"/>
    <d v="2028-09-11T00:00:00"/>
    <n v="2168.07863851002"/>
    <n v="108.52627796048073"/>
    <n v="98.58925086730973"/>
    <n v="9.9370270931710039"/>
    <n v="2069.4893876427104"/>
    <n v="2028"/>
    <x v="12"/>
    <n v="0"/>
    <n v="0"/>
    <n v="0"/>
  </r>
  <r>
    <n v="101"/>
    <d v="2028-10-11T00:00:00"/>
    <n v="2069.4893876427104"/>
    <n v="108.52627796048073"/>
    <n v="99.041118267118222"/>
    <n v="9.4851596933625029"/>
    <n v="1970.4482693755872"/>
    <n v="2028"/>
    <x v="12"/>
    <n v="0"/>
    <n v="0"/>
    <n v="0"/>
  </r>
  <r>
    <n v="102"/>
    <d v="2028-11-11T00:00:00"/>
    <n v="1970.4482693755872"/>
    <n v="108.52627796048073"/>
    <n v="99.495056725842531"/>
    <n v="9.0312212346382097"/>
    <n v="1870.9532126497452"/>
    <n v="2028"/>
    <x v="12"/>
    <n v="0"/>
    <n v="0"/>
    <n v="0"/>
  </r>
  <r>
    <n v="103"/>
    <d v="2028-12-11T00:00:00"/>
    <n v="1870.9532126497452"/>
    <n v="108.52627796048073"/>
    <n v="99.951075735835957"/>
    <n v="8.5752022246447659"/>
    <n v="1771.0021369139104"/>
    <n v="2028"/>
    <x v="12"/>
    <n v="0"/>
    <n v="0"/>
    <n v="0"/>
  </r>
  <r>
    <n v="104"/>
    <d v="2029-01-11T00:00:00"/>
    <n v="1771.0021369139104"/>
    <n v="108.52627796048073"/>
    <n v="100.40918483295853"/>
    <n v="8.1170931275221836"/>
    <n v="1670.5929520809568"/>
    <n v="2029"/>
    <x v="12"/>
    <n v="0"/>
    <n v="0"/>
    <n v="0"/>
  </r>
  <r>
    <n v="105"/>
    <d v="2029-02-11T00:00:00"/>
    <n v="1670.5929520809568"/>
    <n v="108.52627796048073"/>
    <n v="100.86939359677626"/>
    <n v="7.6568843637044584"/>
    <n v="1569.7235584841746"/>
    <n v="2029"/>
    <x v="12"/>
    <n v="0"/>
    <n v="0"/>
    <n v="0"/>
  </r>
  <r>
    <n v="106"/>
    <d v="2029-03-11T00:00:00"/>
    <n v="1569.7235584841746"/>
    <n v="108.52627796048073"/>
    <n v="101.33171165076151"/>
    <n v="7.1945663097192325"/>
    <n v="1468.3918468334177"/>
    <n v="2029"/>
    <x v="12"/>
    <n v="0"/>
    <n v="0"/>
    <n v="0"/>
  </r>
  <r>
    <n v="107"/>
    <d v="2029-04-11T00:00:00"/>
    <n v="1468.3918468334177"/>
    <n v="108.52627796048073"/>
    <n v="101.79614866249415"/>
    <n v="6.7301292979865748"/>
    <n v="1366.5956981709169"/>
    <n v="2029"/>
    <x v="12"/>
    <n v="0"/>
    <n v="0"/>
    <n v="0"/>
  </r>
  <r>
    <n v="108"/>
    <d v="2029-05-11T00:00:00"/>
    <n v="1366.5956981709169"/>
    <n v="108.52627796048073"/>
    <n v="102.26271434386391"/>
    <n v="6.2635636166168105"/>
    <n v="1264.3329838270583"/>
    <n v="2029"/>
    <x v="12"/>
    <n v="0"/>
    <n v="0"/>
    <n v="0"/>
  </r>
  <r>
    <n v="109"/>
    <d v="2029-06-11T00:00:00"/>
    <n v="1264.3329838270583"/>
    <n v="108.52627796048073"/>
    <n v="102.73141845127329"/>
    <n v="5.7948595092074351"/>
    <n v="1161.6015653757859"/>
    <n v="2029"/>
    <x v="12"/>
    <n v="0"/>
    <n v="0"/>
    <n v="0"/>
  </r>
  <r>
    <n v="110"/>
    <d v="2029-07-11T00:00:00"/>
    <n v="1161.6015653757859"/>
    <n v="108.52627796048073"/>
    <n v="103.20227078584162"/>
    <n v="5.3240071746390987"/>
    <n v="1058.3992945899427"/>
    <n v="2029"/>
    <x v="12"/>
    <n v="0"/>
    <n v="0"/>
    <n v="0"/>
  </r>
  <r>
    <n v="111"/>
    <d v="2029-08-11T00:00:00"/>
    <n v="1058.3992945899427"/>
    <n v="108.52627796048073"/>
    <n v="103.67528119361006"/>
    <n v="4.850996766870658"/>
    <n v="954.72401339633325"/>
    <n v="2029"/>
    <x v="12"/>
    <n v="0"/>
    <n v="0"/>
    <n v="0"/>
  </r>
  <r>
    <n v="112"/>
    <d v="2029-09-11T00:00:00"/>
    <n v="954.72401339633325"/>
    <n v="108.52627796048073"/>
    <n v="104.15045956574744"/>
    <n v="4.3758183947332787"/>
    <n v="850.57355383058166"/>
    <n v="2029"/>
    <x v="12"/>
    <n v="0"/>
    <n v="0"/>
    <n v="0"/>
  </r>
  <r>
    <n v="113"/>
    <d v="2029-10-11T00:00:00"/>
    <n v="850.57355383058166"/>
    <n v="108.52627796048073"/>
    <n v="104.62781583875713"/>
    <n v="3.8984621217236026"/>
    <n v="745.94573799182399"/>
    <n v="2029"/>
    <x v="12"/>
    <n v="0"/>
    <n v="0"/>
    <n v="0"/>
  </r>
  <r>
    <n v="114"/>
    <d v="2029-11-11T00:00:00"/>
    <n v="745.94573799182399"/>
    <n v="108.52627796048073"/>
    <n v="105.10735999468474"/>
    <n v="3.4189179657959654"/>
    <n v="640.83837799713729"/>
    <n v="2029"/>
    <x v="12"/>
    <n v="0"/>
    <n v="0"/>
    <n v="0"/>
  </r>
  <r>
    <n v="115"/>
    <d v="2029-12-11T00:00:00"/>
    <n v="640.83837799713729"/>
    <n v="108.52627796048073"/>
    <n v="105.58910206132707"/>
    <n v="2.9371758991536607"/>
    <n v="535.24927593581015"/>
    <n v="2029"/>
    <x v="12"/>
    <n v="0"/>
    <n v="0"/>
    <n v="0"/>
  </r>
  <r>
    <n v="116"/>
    <d v="2030-01-11T00:00:00"/>
    <n v="535.24927593581015"/>
    <n v="108.52627796048073"/>
    <n v="106.07305211244147"/>
    <n v="2.4532258480392444"/>
    <n v="429.1762238233714"/>
    <n v="2030"/>
    <x v="12"/>
    <n v="0"/>
    <n v="0"/>
    <n v="0"/>
  </r>
  <r>
    <n v="117"/>
    <d v="2030-02-11T00:00:00"/>
    <n v="429.1762238233714"/>
    <n v="108.52627796048073"/>
    <n v="106.55922026795685"/>
    <n v="1.9670576925238876"/>
    <n v="322.61700355541325"/>
    <n v="2030"/>
    <x v="12"/>
    <n v="0"/>
    <n v="0"/>
    <n v="0"/>
  </r>
  <r>
    <n v="118"/>
    <d v="2030-03-11T00:00:00"/>
    <n v="322.61700355541325"/>
    <n v="108.52627796048073"/>
    <n v="107.04761669418498"/>
    <n v="1.4786612662957521"/>
    <n v="215.56938686122521"/>
    <n v="2030"/>
    <x v="12"/>
    <n v="0"/>
    <n v="0"/>
    <n v="0"/>
  </r>
  <r>
    <n v="119"/>
    <d v="2030-04-11T00:00:00"/>
    <n v="215.56938686122521"/>
    <n v="108.52627796048073"/>
    <n v="107.53825160403331"/>
    <n v="0.98802635644740411"/>
    <n v="108.03113525719527"/>
    <n v="2030"/>
    <x v="12"/>
    <n v="0"/>
    <n v="0"/>
    <n v="0"/>
  </r>
  <r>
    <n v="120"/>
    <d v="2030-05-11T00:00:00"/>
    <n v="108.03113525719527"/>
    <n v="108.52627796048073"/>
    <n v="108.03113525721848"/>
    <n v="0.49514270326225146"/>
    <n v="-2.5465851649641991E-11"/>
    <n v="2030"/>
    <x v="12"/>
    <n v="0"/>
    <n v="0"/>
    <n v="0"/>
  </r>
  <r>
    <s v=""/>
    <d v="2020-05-11T00:00:00"/>
    <s v=""/>
    <n v="0"/>
    <n v="0"/>
    <n v="0"/>
    <n v="0"/>
    <n v="0"/>
    <x v="13"/>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r>
    <s v=""/>
    <d v="2020-05-11T00:00:00"/>
    <s v=""/>
    <n v="0"/>
    <n v="0"/>
    <n v="0"/>
    <n v="0"/>
    <n v="0"/>
    <x v="12"/>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location ref="N5:Q16" firstHeaderRow="0" firstDataRow="1" firstDataCol="1"/>
  <pivotFields count="12">
    <pivotField showAll="0" defaultSubtotal="0"/>
    <pivotField numFmtId="14" showAll="0" defaultSubtotal="0"/>
    <pivotField showAll="0" defaultSubtotal="0"/>
    <pivotField numFmtId="166" showAll="0" defaultSubtotal="0"/>
    <pivotField numFmtId="166" showAll="0" defaultSubtotal="0"/>
    <pivotField numFmtId="166" showAll="0" defaultSubtotal="0"/>
    <pivotField numFmtId="166" showAll="0" defaultSubtotal="0"/>
    <pivotField showAll="0" defaultSubtotal="0"/>
    <pivotField axis="axisRow" showAll="0" defaultSubtotal="0">
      <items count="14">
        <item h="1" x="11"/>
        <item x="0"/>
        <item x="1"/>
        <item x="2"/>
        <item x="3"/>
        <item x="4"/>
        <item x="5"/>
        <item x="6"/>
        <item x="7"/>
        <item x="8"/>
        <item x="9"/>
        <item x="10"/>
        <item h="1" x="12"/>
        <item h="1" x="13"/>
      </items>
    </pivotField>
    <pivotField dataField="1" numFmtId="166" showAll="0" defaultSubtotal="0"/>
    <pivotField dataField="1" numFmtId="166" showAll="0" defaultSubtotal="0"/>
    <pivotField dataField="1" numFmtId="166" showAll="0" defaultSubtotal="0"/>
  </pivotFields>
  <rowFields count="1">
    <field x="8"/>
  </rowFields>
  <rowItems count="11">
    <i>
      <x v="1"/>
    </i>
    <i>
      <x v="2"/>
    </i>
    <i>
      <x v="3"/>
    </i>
    <i>
      <x v="4"/>
    </i>
    <i>
      <x v="5"/>
    </i>
    <i>
      <x v="6"/>
    </i>
    <i>
      <x v="7"/>
    </i>
    <i>
      <x v="8"/>
    </i>
    <i>
      <x v="9"/>
    </i>
    <i>
      <x v="10"/>
    </i>
    <i>
      <x v="11"/>
    </i>
  </rowItems>
  <colFields count="1">
    <field x="-2"/>
  </colFields>
  <colItems count="3">
    <i>
      <x/>
    </i>
    <i i="1">
      <x v="1"/>
    </i>
    <i i="2">
      <x v="2"/>
    </i>
  </colItems>
  <dataFields count="3">
    <dataField name="Kapitalauszahlung " fld="9" baseField="8" baseItem="0"/>
    <dataField name="Geleistete Zinszahlungen " fld="10" baseField="8" baseItem="0"/>
    <dataField name="Kreditsaldo " fld="11" baseField="8" baseItem="0"/>
  </dataFields>
  <formats count="7">
    <format dxfId="6">
      <pivotArea outline="0" collapsedLevelsAreSubtotals="1" fieldPosition="0"/>
    </format>
    <format dxfId="5">
      <pivotArea outline="0" collapsedLevelsAreSubtotals="1" fieldPosition="0"/>
    </format>
    <format dxfId="4">
      <pivotArea type="all" dataOnly="0" outline="0" fieldPosition="0"/>
    </format>
    <format dxfId="3">
      <pivotArea outline="0" collapsedLevelsAreSubtotals="1" fieldPosition="0"/>
    </format>
    <format dxfId="2">
      <pivotArea field="8" type="button" dataOnly="0" labelOnly="1" outline="0" axis="axisRow" fieldPosition="0"/>
    </format>
    <format dxfId="1">
      <pivotArea dataOnly="0" labelOnly="1" fieldPosition="0">
        <references count="1">
          <reference field="8" count="0"/>
        </references>
      </pivotArea>
    </format>
    <format dxfId="0">
      <pivotArea dataOnly="0" labelOnly="1" outline="0" fieldPosition="0">
        <references count="1">
          <reference field="4294967294" count="3">
            <x v="0"/>
            <x v="1"/>
            <x v="2"/>
          </reference>
        </references>
      </pivotArea>
    </format>
  </formats>
  <chartFormats count="3">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DA73-4E2C-4A4D-BEC5-FC9BCA69B68F}">
  <dimension ref="A1:I27"/>
  <sheetViews>
    <sheetView topLeftCell="A2" workbookViewId="0">
      <selection activeCell="M8" sqref="M8"/>
    </sheetView>
  </sheetViews>
  <sheetFormatPr baseColWidth="10" defaultColWidth="11.5546875" defaultRowHeight="14.25"/>
  <sheetData>
    <row r="1" spans="1:9" ht="31.5">
      <c r="A1" s="5"/>
      <c r="B1" s="32" t="s">
        <v>0</v>
      </c>
      <c r="C1" s="32"/>
      <c r="D1" s="32"/>
      <c r="E1" s="32"/>
      <c r="F1" s="32"/>
      <c r="G1" s="32"/>
      <c r="H1" s="32"/>
      <c r="I1" s="6"/>
    </row>
    <row r="2" spans="1:9" ht="30">
      <c r="A2" s="5"/>
      <c r="B2" s="34" t="s">
        <v>1</v>
      </c>
      <c r="C2" s="34"/>
      <c r="D2" s="34"/>
      <c r="E2" s="34"/>
      <c r="F2" s="34"/>
      <c r="G2" s="34"/>
      <c r="H2" s="7"/>
      <c r="I2" s="6"/>
    </row>
    <row r="3" spans="1:9">
      <c r="A3" s="5"/>
      <c r="B3" s="1"/>
      <c r="C3" s="1"/>
      <c r="D3" s="1"/>
      <c r="E3" s="1"/>
      <c r="F3" s="1"/>
      <c r="G3" s="1"/>
      <c r="H3" s="1"/>
      <c r="I3" s="5"/>
    </row>
    <row r="4" spans="1:9">
      <c r="A4" s="5"/>
      <c r="B4" s="33" t="s">
        <v>2</v>
      </c>
      <c r="C4" s="33"/>
      <c r="D4" s="33"/>
      <c r="E4" s="33"/>
      <c r="F4" s="33"/>
      <c r="G4" s="33"/>
      <c r="H4" s="33"/>
      <c r="I4" s="8"/>
    </row>
    <row r="5" spans="1:9">
      <c r="A5" s="5"/>
      <c r="B5" s="33"/>
      <c r="C5" s="33"/>
      <c r="D5" s="33"/>
      <c r="E5" s="33"/>
      <c r="F5" s="33"/>
      <c r="G5" s="33"/>
      <c r="H5" s="33"/>
      <c r="I5" s="8"/>
    </row>
    <row r="6" spans="1:9" ht="30.75" customHeight="1">
      <c r="A6" s="5"/>
      <c r="B6" s="33"/>
      <c r="C6" s="33"/>
      <c r="D6" s="33"/>
      <c r="E6" s="33"/>
      <c r="F6" s="33"/>
      <c r="G6" s="33"/>
      <c r="H6" s="33"/>
      <c r="I6" s="8"/>
    </row>
    <row r="7" spans="1:9" ht="18">
      <c r="A7" s="5"/>
      <c r="B7" s="3"/>
      <c r="C7" s="3"/>
      <c r="D7" s="3"/>
      <c r="E7" s="3"/>
      <c r="F7" s="3"/>
      <c r="G7" s="3"/>
      <c r="H7" s="3"/>
      <c r="I7" s="8"/>
    </row>
    <row r="8" spans="1:9" ht="35.25" customHeight="1">
      <c r="A8" s="5"/>
      <c r="B8" s="11" t="s">
        <v>3</v>
      </c>
      <c r="C8" s="5"/>
      <c r="D8" s="5"/>
      <c r="E8" s="5"/>
      <c r="F8" s="5"/>
      <c r="G8" s="5"/>
      <c r="H8" s="5"/>
      <c r="I8" s="5"/>
    </row>
    <row r="9" spans="1:9" ht="18">
      <c r="A9" s="5"/>
      <c r="B9" s="4"/>
      <c r="C9" s="2"/>
      <c r="D9" s="2"/>
      <c r="E9" s="2"/>
      <c r="F9" s="2"/>
      <c r="G9" s="2"/>
      <c r="H9" s="2"/>
      <c r="I9" s="5"/>
    </row>
    <row r="10" spans="1:9" ht="78" customHeight="1">
      <c r="A10" s="5"/>
      <c r="B10" s="33" t="s">
        <v>4</v>
      </c>
      <c r="C10" s="33"/>
      <c r="D10" s="33"/>
      <c r="E10" s="33"/>
      <c r="F10" s="33"/>
      <c r="G10" s="33"/>
      <c r="H10" s="33"/>
      <c r="I10" s="8"/>
    </row>
    <row r="11" spans="1:9" ht="60" customHeight="1">
      <c r="A11" s="5"/>
      <c r="B11" s="33" t="s">
        <v>5</v>
      </c>
      <c r="C11" s="33"/>
      <c r="D11" s="33"/>
      <c r="E11" s="33"/>
      <c r="F11" s="33"/>
      <c r="G11" s="33"/>
      <c r="H11" s="33"/>
      <c r="I11" s="8"/>
    </row>
    <row r="12" spans="1:9">
      <c r="A12" s="5"/>
      <c r="B12" s="33" t="s">
        <v>6</v>
      </c>
      <c r="C12" s="33"/>
      <c r="D12" s="33"/>
      <c r="E12" s="33"/>
      <c r="F12" s="33"/>
      <c r="G12" s="33"/>
      <c r="H12" s="33"/>
      <c r="I12" s="8"/>
    </row>
    <row r="13" spans="1:9">
      <c r="A13" s="5"/>
      <c r="B13" s="33"/>
      <c r="C13" s="33"/>
      <c r="D13" s="33"/>
      <c r="E13" s="33"/>
      <c r="F13" s="33"/>
      <c r="G13" s="33"/>
      <c r="H13" s="33"/>
      <c r="I13" s="8"/>
    </row>
    <row r="14" spans="1:9" ht="15" customHeight="1">
      <c r="A14" s="5"/>
      <c r="B14" s="33"/>
      <c r="C14" s="33"/>
      <c r="D14" s="33"/>
      <c r="E14" s="33"/>
      <c r="F14" s="33"/>
      <c r="G14" s="33"/>
      <c r="H14" s="33"/>
      <c r="I14" s="8"/>
    </row>
    <row r="15" spans="1:9">
      <c r="A15" s="5"/>
      <c r="B15" s="1"/>
      <c r="C15" s="1"/>
      <c r="D15" s="1"/>
      <c r="E15" s="1"/>
      <c r="F15" s="1"/>
      <c r="G15" s="1"/>
      <c r="H15" s="1"/>
      <c r="I15" s="8"/>
    </row>
    <row r="16" spans="1:9" ht="32.25" customHeight="1">
      <c r="A16" s="5"/>
      <c r="B16" s="10" t="s">
        <v>7</v>
      </c>
      <c r="C16" s="5"/>
      <c r="D16" s="5"/>
      <c r="E16" s="5"/>
      <c r="F16" s="5"/>
      <c r="G16" s="5"/>
      <c r="H16" s="5"/>
      <c r="I16" s="5"/>
    </row>
    <row r="17" spans="1:9" ht="18">
      <c r="A17" s="5"/>
      <c r="B17" s="4"/>
      <c r="C17" s="2"/>
      <c r="D17" s="2"/>
      <c r="E17" s="2"/>
      <c r="F17" s="2"/>
      <c r="G17" s="2"/>
      <c r="H17" s="2"/>
      <c r="I17" s="5"/>
    </row>
    <row r="18" spans="1:9">
      <c r="A18" s="5"/>
      <c r="B18" s="33" t="s">
        <v>8</v>
      </c>
      <c r="C18" s="33"/>
      <c r="D18" s="33"/>
      <c r="E18" s="33"/>
      <c r="F18" s="33"/>
      <c r="G18" s="33"/>
      <c r="H18" s="33"/>
      <c r="I18" s="8"/>
    </row>
    <row r="19" spans="1:9">
      <c r="A19" s="5"/>
      <c r="B19" s="33"/>
      <c r="C19" s="33"/>
      <c r="D19" s="33"/>
      <c r="E19" s="33"/>
      <c r="F19" s="33"/>
      <c r="G19" s="33"/>
      <c r="H19" s="33"/>
      <c r="I19" s="8"/>
    </row>
    <row r="20" spans="1:9">
      <c r="A20" s="5"/>
      <c r="B20" s="33"/>
      <c r="C20" s="33"/>
      <c r="D20" s="33"/>
      <c r="E20" s="33"/>
      <c r="F20" s="33"/>
      <c r="G20" s="33"/>
      <c r="H20" s="33"/>
      <c r="I20" s="8"/>
    </row>
    <row r="21" spans="1:9">
      <c r="A21" s="5"/>
      <c r="B21" s="33"/>
      <c r="C21" s="33"/>
      <c r="D21" s="33"/>
      <c r="E21" s="33"/>
      <c r="F21" s="33"/>
      <c r="G21" s="33"/>
      <c r="H21" s="33"/>
      <c r="I21" s="8"/>
    </row>
    <row r="22" spans="1:9">
      <c r="A22" s="5"/>
      <c r="B22" s="33"/>
      <c r="C22" s="33"/>
      <c r="D22" s="33"/>
      <c r="E22" s="33"/>
      <c r="F22" s="33"/>
      <c r="G22" s="33"/>
      <c r="H22" s="33"/>
      <c r="I22" s="8"/>
    </row>
    <row r="23" spans="1:9">
      <c r="A23" s="5"/>
      <c r="B23" s="33"/>
      <c r="C23" s="33"/>
      <c r="D23" s="33"/>
      <c r="E23" s="33"/>
      <c r="F23" s="33"/>
      <c r="G23" s="33"/>
      <c r="H23" s="33"/>
      <c r="I23" s="8"/>
    </row>
    <row r="24" spans="1:9">
      <c r="A24" s="5"/>
      <c r="B24" s="33"/>
      <c r="C24" s="33"/>
      <c r="D24" s="33"/>
      <c r="E24" s="33"/>
      <c r="F24" s="33"/>
      <c r="G24" s="33"/>
      <c r="H24" s="33"/>
      <c r="I24" s="8"/>
    </row>
    <row r="25" spans="1:9" ht="57" customHeight="1">
      <c r="A25" s="5"/>
      <c r="B25" s="33"/>
      <c r="C25" s="33"/>
      <c r="D25" s="33"/>
      <c r="E25" s="33"/>
      <c r="F25" s="33"/>
      <c r="G25" s="33"/>
      <c r="H25" s="33"/>
      <c r="I25" s="8"/>
    </row>
    <row r="26" spans="1:9">
      <c r="A26" s="5"/>
      <c r="B26" s="1"/>
      <c r="C26" s="1"/>
      <c r="D26" s="1"/>
      <c r="E26" s="1"/>
      <c r="F26" s="1"/>
      <c r="G26" s="1"/>
      <c r="H26" s="1"/>
      <c r="I26" s="5"/>
    </row>
    <row r="27" spans="1:9" ht="15">
      <c r="A27" s="5"/>
      <c r="B27" s="5"/>
      <c r="C27" s="5"/>
      <c r="D27" s="5"/>
      <c r="E27" s="5"/>
      <c r="F27" s="5"/>
      <c r="G27" s="5"/>
      <c r="H27" s="9"/>
      <c r="I27" s="9"/>
    </row>
  </sheetData>
  <mergeCells count="7">
    <mergeCell ref="B1:H1"/>
    <mergeCell ref="B18:H25"/>
    <mergeCell ref="B2:G2"/>
    <mergeCell ref="B11:H11"/>
    <mergeCell ref="B10:H10"/>
    <mergeCell ref="B12:H14"/>
    <mergeCell ref="B4:H6"/>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08B8-FD4C-4BAB-B507-B8F492943BAA}">
  <dimension ref="A1:H17"/>
  <sheetViews>
    <sheetView tabSelected="1" workbookViewId="0">
      <selection activeCell="E9" sqref="E9"/>
    </sheetView>
  </sheetViews>
  <sheetFormatPr baseColWidth="10" defaultColWidth="11.5546875" defaultRowHeight="14.25"/>
  <cols>
    <col min="1" max="1" width="23" style="13" customWidth="1"/>
    <col min="2" max="2" width="13.88671875" style="13" customWidth="1"/>
    <col min="3" max="3" width="11.5546875" style="13"/>
    <col min="4" max="4" width="18" style="13" customWidth="1"/>
    <col min="5" max="5" width="11.5546875" style="13"/>
    <col min="6" max="6" width="11.5546875" style="13" customWidth="1"/>
    <col min="7" max="7" width="29.33203125" style="13" customWidth="1"/>
    <col min="8" max="16384" width="11.5546875" style="13"/>
  </cols>
  <sheetData>
    <row r="1" spans="1:8" ht="54.75" customHeight="1">
      <c r="A1" s="35" t="s">
        <v>9</v>
      </c>
      <c r="B1" s="35"/>
      <c r="C1" s="35"/>
      <c r="D1" s="35"/>
      <c r="E1" s="35"/>
      <c r="F1" s="35"/>
      <c r="G1" s="12"/>
    </row>
    <row r="2" spans="1:8" ht="20.25">
      <c r="A2" s="14"/>
      <c r="B2" s="15"/>
      <c r="C2" s="15"/>
      <c r="D2" s="15"/>
      <c r="E2" s="15"/>
      <c r="F2" s="15"/>
      <c r="G2" s="15"/>
    </row>
    <row r="3" spans="1:8" ht="33" customHeight="1">
      <c r="A3" s="36" t="s">
        <v>10</v>
      </c>
      <c r="B3" s="36"/>
      <c r="C3" s="36"/>
      <c r="D3" s="36"/>
    </row>
    <row r="4" spans="1:8" s="20" customFormat="1" ht="24" customHeight="1">
      <c r="A4" s="16" t="s">
        <v>11</v>
      </c>
      <c r="B4" s="17" t="s">
        <v>12</v>
      </c>
      <c r="C4" s="18" t="s">
        <v>13</v>
      </c>
      <c r="D4" s="19"/>
    </row>
    <row r="5" spans="1:8" ht="18.75" customHeight="1">
      <c r="A5" s="21" t="s">
        <v>14</v>
      </c>
      <c r="B5" s="22">
        <v>3000</v>
      </c>
      <c r="C5" s="23" t="s">
        <v>15</v>
      </c>
      <c r="D5" s="23"/>
      <c r="F5" s="19"/>
      <c r="G5" s="19"/>
      <c r="H5" s="23"/>
    </row>
    <row r="6" spans="1:8" ht="23.25" customHeight="1">
      <c r="A6" s="24" t="s">
        <v>16</v>
      </c>
      <c r="B6" s="25">
        <v>1000</v>
      </c>
      <c r="C6" s="23" t="s">
        <v>17</v>
      </c>
      <c r="D6" s="23"/>
    </row>
    <row r="7" spans="1:8" ht="23.25" customHeight="1">
      <c r="A7" s="24" t="s">
        <v>18</v>
      </c>
      <c r="B7" s="25">
        <v>50000</v>
      </c>
      <c r="C7" s="23" t="s">
        <v>19</v>
      </c>
      <c r="D7" s="23"/>
    </row>
    <row r="8" spans="1:8" ht="21" customHeight="1">
      <c r="A8" s="24" t="s">
        <v>20</v>
      </c>
      <c r="B8" s="26" t="s">
        <v>67</v>
      </c>
      <c r="C8" s="31" t="s">
        <v>21</v>
      </c>
      <c r="D8" s="31"/>
    </row>
    <row r="9" spans="1:8" ht="24.75" customHeight="1">
      <c r="A9" s="24" t="s">
        <v>22</v>
      </c>
      <c r="B9" s="26" t="s">
        <v>68</v>
      </c>
      <c r="C9" s="23" t="s">
        <v>23</v>
      </c>
      <c r="D9" s="23"/>
    </row>
    <row r="10" spans="1:8" ht="25.5" customHeight="1">
      <c r="A10" s="27" t="s">
        <v>24</v>
      </c>
      <c r="B10" s="26">
        <v>10</v>
      </c>
      <c r="C10" s="23" t="s">
        <v>25</v>
      </c>
      <c r="D10" s="23"/>
    </row>
    <row r="11" spans="1:8" ht="26.25" customHeight="1">
      <c r="A11" s="27" t="s">
        <v>63</v>
      </c>
      <c r="B11" s="26" t="s">
        <v>61</v>
      </c>
      <c r="C11" s="23" t="s">
        <v>62</v>
      </c>
    </row>
    <row r="12" spans="1:8" ht="36" customHeight="1">
      <c r="A12" s="37" t="s">
        <v>26</v>
      </c>
      <c r="B12" s="38"/>
      <c r="C12" s="38"/>
      <c r="D12" s="38"/>
    </row>
    <row r="13" spans="1:8" ht="34.5" customHeight="1">
      <c r="A13" s="16" t="s">
        <v>11</v>
      </c>
      <c r="B13" s="81" t="s">
        <v>12</v>
      </c>
      <c r="C13" s="18" t="s">
        <v>13</v>
      </c>
      <c r="D13" s="19"/>
    </row>
    <row r="14" spans="1:8" ht="21.75" customHeight="1">
      <c r="A14" s="21" t="s">
        <v>27</v>
      </c>
      <c r="B14" s="29">
        <f>B5-B6</f>
        <v>2000</v>
      </c>
      <c r="C14" s="23" t="s">
        <v>28</v>
      </c>
      <c r="D14" s="23"/>
    </row>
    <row r="15" spans="1:8" ht="23.25" customHeight="1">
      <c r="A15" s="24" t="s">
        <v>29</v>
      </c>
      <c r="B15" s="30">
        <f>B14*(1-B10/100)</f>
        <v>1800</v>
      </c>
      <c r="C15" s="23" t="s">
        <v>30</v>
      </c>
      <c r="D15" s="23"/>
    </row>
    <row r="16" spans="1:8" ht="21" customHeight="1">
      <c r="A16" s="24" t="s">
        <v>65</v>
      </c>
      <c r="B16" s="30">
        <f>B15*12*100/(B9+B11)</f>
        <v>392727.27272727271</v>
      </c>
      <c r="C16" s="23" t="s">
        <v>64</v>
      </c>
      <c r="D16" s="23"/>
      <c r="E16" s="28"/>
    </row>
    <row r="17" spans="1:5" ht="22.5" customHeight="1">
      <c r="A17" s="24" t="s">
        <v>31</v>
      </c>
      <c r="B17" s="30">
        <f>B16+B7</f>
        <v>442727.27272727271</v>
      </c>
      <c r="C17" s="23" t="s">
        <v>66</v>
      </c>
      <c r="D17" s="23"/>
      <c r="E17" s="28"/>
    </row>
  </sheetData>
  <sheetProtection sheet="1" objects="1" scenarios="1"/>
  <mergeCells count="3">
    <mergeCell ref="A1:F1"/>
    <mergeCell ref="A3:D3"/>
    <mergeCell ref="A12:D12"/>
  </mergeCells>
  <phoneticPr fontId="40" type="noConversion"/>
  <dataValidations count="2">
    <dataValidation allowBlank="1" showErrorMessage="1" prompt="Der Titel dieses Arbeitsblatts befindet sich in dieser Zelle. Geben Sie in den Zellen D3 bis D6 Darlehenswerte ein. Die Darlehensübersicht in den Zellen H3 bis H6 und die Darlehenstabelle werden automatisch aktualisiert." sqref="A2" xr:uid="{02C41B73-BD7E-47A3-85DF-56A453E3E1D4}"/>
    <dataValidation allowBlank="1" showInputMessage="1" showErrorMessage="1" prompt="Geben Sie die Kreditdaten in die darunter liegenden Zellen ein" sqref="A3:C3" xr:uid="{AC2E5174-BCE1-455E-8820-7FC1440207EB}"/>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Q674"/>
  <sheetViews>
    <sheetView showGridLines="0" zoomScale="90" zoomScaleNormal="90" workbookViewId="0">
      <selection activeCell="S16" sqref="S16"/>
    </sheetView>
  </sheetViews>
  <sheetFormatPr baseColWidth="10" defaultColWidth="8.88671875" defaultRowHeight="14.25"/>
  <cols>
    <col min="1" max="1" width="1.44140625" style="13" customWidth="1"/>
    <col min="2" max="2" width="5.88671875" style="42" customWidth="1"/>
    <col min="3" max="3" width="18.6640625" style="42" customWidth="1"/>
    <col min="4" max="8" width="15.6640625" style="42" customWidth="1"/>
    <col min="9" max="9" width="7.88671875" style="13" hidden="1" customWidth="1"/>
    <col min="10" max="10" width="20.109375" style="13" hidden="1" customWidth="1"/>
    <col min="11" max="11" width="17.33203125" style="73" hidden="1" customWidth="1"/>
    <col min="12" max="12" width="22.5546875" style="74" hidden="1" customWidth="1"/>
    <col min="13" max="13" width="11.6640625" style="74" hidden="1" customWidth="1"/>
    <col min="14" max="14" width="20.5546875" style="61" hidden="1" customWidth="1"/>
    <col min="15" max="15" width="17.44140625" style="75" hidden="1" customWidth="1"/>
    <col min="16" max="16" width="23" style="75" hidden="1" customWidth="1"/>
    <col min="17" max="17" width="11.33203125" style="75" hidden="1" customWidth="1"/>
    <col min="18" max="16384" width="8.88671875" style="13"/>
  </cols>
  <sheetData>
    <row r="1" spans="2:17" ht="19.5" customHeight="1">
      <c r="I1" s="43" t="s">
        <v>32</v>
      </c>
      <c r="K1" s="44"/>
      <c r="L1" s="45"/>
      <c r="M1" s="45"/>
      <c r="N1" s="13"/>
      <c r="O1" s="46"/>
      <c r="P1" s="46"/>
      <c r="Q1" s="46"/>
    </row>
    <row r="2" spans="2:17" ht="54" customHeight="1">
      <c r="B2" s="35" t="s">
        <v>33</v>
      </c>
      <c r="C2" s="47"/>
      <c r="D2" s="47"/>
      <c r="E2" s="47"/>
      <c r="F2" s="47"/>
      <c r="G2" s="48"/>
      <c r="H2" s="12"/>
      <c r="I2" s="43"/>
      <c r="K2" s="44"/>
      <c r="L2" s="45"/>
      <c r="M2" s="45"/>
      <c r="N2" s="13"/>
      <c r="O2" s="46"/>
      <c r="P2" s="46"/>
      <c r="Q2" s="46"/>
    </row>
    <row r="3" spans="2:17" ht="24" customHeight="1">
      <c r="B3" s="14"/>
      <c r="C3" s="15"/>
      <c r="D3" s="15"/>
      <c r="E3" s="15"/>
      <c r="F3" s="15"/>
      <c r="G3" s="15"/>
      <c r="H3" s="15"/>
      <c r="K3" s="44"/>
      <c r="L3" s="44"/>
      <c r="M3" s="44"/>
      <c r="N3" s="13"/>
      <c r="O3" s="46"/>
      <c r="P3" s="46"/>
      <c r="Q3" s="46"/>
    </row>
    <row r="4" spans="2:17" ht="24" customHeight="1">
      <c r="B4" s="36" t="s">
        <v>34</v>
      </c>
      <c r="C4" s="36"/>
      <c r="D4" s="36"/>
      <c r="E4" s="13"/>
      <c r="K4" s="44"/>
      <c r="L4" s="44"/>
      <c r="M4" s="44"/>
      <c r="N4" s="13"/>
      <c r="O4" s="46"/>
      <c r="P4" s="46"/>
      <c r="Q4" s="46"/>
    </row>
    <row r="5" spans="2:17" ht="24" customHeight="1">
      <c r="B5" s="49"/>
      <c r="C5" s="50" t="s">
        <v>35</v>
      </c>
      <c r="D5" s="51">
        <v>392727.27</v>
      </c>
      <c r="E5" s="13"/>
      <c r="K5" s="44"/>
      <c r="L5" s="44"/>
      <c r="M5" s="44"/>
      <c r="N5" s="52" t="s">
        <v>36</v>
      </c>
      <c r="O5" s="13" t="s">
        <v>37</v>
      </c>
      <c r="P5" s="13" t="s">
        <v>38</v>
      </c>
      <c r="Q5" s="13" t="s">
        <v>39</v>
      </c>
    </row>
    <row r="6" spans="2:17" ht="24" customHeight="1">
      <c r="B6" s="49"/>
      <c r="C6" s="50" t="s">
        <v>40</v>
      </c>
      <c r="D6" s="53">
        <v>3.5000000000000003E-2</v>
      </c>
      <c r="E6" s="13"/>
      <c r="K6" s="44"/>
      <c r="L6" s="44"/>
      <c r="M6" s="44"/>
      <c r="N6" s="54">
        <v>2020</v>
      </c>
      <c r="O6" s="46">
        <v>444.9311147111332</v>
      </c>
      <c r="P6" s="46">
        <v>314.75283101223187</v>
      </c>
      <c r="Q6" s="46">
        <v>9555.068885288867</v>
      </c>
    </row>
    <row r="7" spans="2:17" ht="24" customHeight="1">
      <c r="B7" s="49"/>
      <c r="C7" s="50" t="s">
        <v>41</v>
      </c>
      <c r="D7" s="55">
        <v>29</v>
      </c>
      <c r="E7" s="13"/>
      <c r="K7" s="44"/>
      <c r="L7" s="44"/>
      <c r="M7" s="44"/>
      <c r="N7" s="54">
        <v>2021</v>
      </c>
      <c r="O7" s="46">
        <v>1241.6014253152075</v>
      </c>
      <c r="P7" s="46">
        <v>820.39785593392628</v>
      </c>
      <c r="Q7" s="46">
        <v>8758.398574684792</v>
      </c>
    </row>
    <row r="8" spans="2:17" ht="24" customHeight="1">
      <c r="B8" s="49"/>
      <c r="C8" s="50" t="s">
        <v>42</v>
      </c>
      <c r="D8" s="56">
        <v>45719</v>
      </c>
      <c r="E8" s="13"/>
      <c r="K8" s="44"/>
      <c r="L8" s="44"/>
      <c r="M8" s="44"/>
      <c r="N8" s="54">
        <v>2022</v>
      </c>
      <c r="O8" s="46">
        <v>2083.2102035731377</v>
      </c>
      <c r="P8" s="46">
        <v>1281.1044132017651</v>
      </c>
      <c r="Q8" s="46">
        <v>7916.7897964268595</v>
      </c>
    </row>
    <row r="9" spans="2:17" ht="26.25" customHeight="1">
      <c r="B9" s="57" t="s">
        <v>43</v>
      </c>
      <c r="C9" s="58"/>
      <c r="D9" s="56" t="s">
        <v>44</v>
      </c>
      <c r="E9" s="13"/>
      <c r="F9" s="13"/>
      <c r="G9" s="13"/>
      <c r="H9" s="13"/>
      <c r="K9" s="44"/>
      <c r="L9" s="44"/>
      <c r="M9" s="44"/>
      <c r="N9" s="54">
        <v>2023</v>
      </c>
      <c r="O9" s="46">
        <v>2972.292332294282</v>
      </c>
      <c r="P9" s="46">
        <v>1694.3376200063894</v>
      </c>
      <c r="Q9" s="46">
        <v>7027.7076677057094</v>
      </c>
    </row>
    <row r="10" spans="2:17" ht="24" customHeight="1">
      <c r="B10" s="36" t="s">
        <v>45</v>
      </c>
      <c r="C10" s="36"/>
      <c r="D10" s="36"/>
      <c r="E10" s="13"/>
      <c r="F10" s="13"/>
      <c r="G10" s="13"/>
      <c r="H10" s="13"/>
      <c r="K10" s="44"/>
      <c r="L10" s="44"/>
      <c r="M10" s="44"/>
      <c r="N10" s="54">
        <v>2024</v>
      </c>
      <c r="O10" s="46">
        <v>3911.5256816036031</v>
      </c>
      <c r="P10" s="46">
        <v>2057.419606222837</v>
      </c>
      <c r="Q10" s="46">
        <v>6088.4743183963874</v>
      </c>
    </row>
    <row r="11" spans="2:17" ht="24" customHeight="1">
      <c r="B11" s="49"/>
      <c r="C11" s="50" t="s">
        <v>46</v>
      </c>
      <c r="D11" s="39">
        <v>1800</v>
      </c>
      <c r="E11" s="13"/>
      <c r="F11" s="13"/>
      <c r="G11" s="13"/>
      <c r="H11" s="13"/>
      <c r="K11" s="44"/>
      <c r="L11" s="44"/>
      <c r="M11" s="44"/>
      <c r="N11" s="54">
        <v>2025</v>
      </c>
      <c r="O11" s="46">
        <v>4903.7391745502036</v>
      </c>
      <c r="P11" s="46">
        <v>2367.521448802006</v>
      </c>
      <c r="Q11" s="46">
        <v>5096.2608254497845</v>
      </c>
    </row>
    <row r="12" spans="2:17" ht="24" customHeight="1">
      <c r="B12" s="49"/>
      <c r="C12" s="50" t="s">
        <v>47</v>
      </c>
      <c r="D12" s="40">
        <f>IFERROR(IF(DarlehenIstGut,DarlehensJahre*12,""), "")</f>
        <v>348</v>
      </c>
      <c r="E12" s="13"/>
      <c r="F12" s="13"/>
      <c r="G12" s="13"/>
      <c r="H12" s="13"/>
      <c r="K12" s="44"/>
      <c r="L12" s="44"/>
      <c r="M12" s="44"/>
      <c r="N12" s="54">
        <v>2026</v>
      </c>
      <c r="O12" s="46">
        <v>5951.9213076795813</v>
      </c>
      <c r="P12" s="46">
        <v>2621.6546511983984</v>
      </c>
      <c r="Q12" s="46">
        <v>4048.0786923204068</v>
      </c>
    </row>
    <row r="13" spans="2:17" ht="24" customHeight="1">
      <c r="B13" s="49"/>
      <c r="C13" s="50" t="s">
        <v>48</v>
      </c>
      <c r="D13" s="39">
        <f>IFERROR(IF(DarlehenIstGut,DarlehensKostenGesamt-DarlehensBetrag,""), "")</f>
        <v>232986.26194634312</v>
      </c>
      <c r="E13" s="13"/>
      <c r="F13" s="13"/>
      <c r="G13" s="13"/>
      <c r="H13" s="13"/>
      <c r="K13" s="44"/>
      <c r="L13" s="44"/>
      <c r="M13" s="44"/>
      <c r="N13" s="54">
        <v>2027</v>
      </c>
      <c r="O13" s="46">
        <v>7059.2291522331325</v>
      </c>
      <c r="P13" s="46">
        <v>2816.6621421706163</v>
      </c>
      <c r="Q13" s="46">
        <v>2940.770847766853</v>
      </c>
    </row>
    <row r="14" spans="2:17" ht="24" customHeight="1">
      <c r="B14" s="59"/>
      <c r="C14" s="60" t="s">
        <v>49</v>
      </c>
      <c r="D14" s="41">
        <f>IFERROR(IF(DarlehenIstGut,MonatlicheZahlung*AnzahlZahlungen,""), "")</f>
        <v>625713.53194634314</v>
      </c>
      <c r="E14" s="13"/>
      <c r="F14" s="13"/>
      <c r="G14" s="13"/>
      <c r="H14" s="13"/>
      <c r="K14" s="44"/>
      <c r="L14" s="44"/>
      <c r="M14" s="44"/>
      <c r="N14" s="54">
        <v>2028</v>
      </c>
      <c r="O14" s="46">
        <v>8228.9978630860678</v>
      </c>
      <c r="P14" s="46">
        <v>2949.2087668434488</v>
      </c>
      <c r="Q14" s="46">
        <v>1771.0021369139104</v>
      </c>
    </row>
    <row r="15" spans="2:17" ht="24" customHeight="1">
      <c r="B15" s="61"/>
      <c r="C15" s="13"/>
      <c r="D15" s="13"/>
      <c r="E15" s="13"/>
      <c r="F15" s="13"/>
      <c r="G15" s="13"/>
      <c r="H15" s="13"/>
      <c r="K15" s="46"/>
      <c r="L15" s="45"/>
      <c r="M15" s="45"/>
      <c r="N15" s="54">
        <v>2029</v>
      </c>
      <c r="O15" s="46">
        <v>9464.7507240641644</v>
      </c>
      <c r="P15" s="46">
        <v>3015.7712413911227</v>
      </c>
      <c r="Q15" s="46">
        <v>535.24927593581015</v>
      </c>
    </row>
    <row r="16" spans="2:17" ht="48.75" customHeight="1">
      <c r="B16" s="62" t="s">
        <v>50</v>
      </c>
      <c r="C16" s="62" t="s">
        <v>51</v>
      </c>
      <c r="D16" s="62" t="s">
        <v>52</v>
      </c>
      <c r="E16" s="62" t="s">
        <v>53</v>
      </c>
      <c r="F16" s="62" t="s">
        <v>54</v>
      </c>
      <c r="G16" s="62" t="s">
        <v>55</v>
      </c>
      <c r="H16" s="62" t="s">
        <v>56</v>
      </c>
      <c r="I16" s="63" t="s">
        <v>57</v>
      </c>
      <c r="J16" s="63" t="s">
        <v>36</v>
      </c>
      <c r="K16" s="64" t="s">
        <v>58</v>
      </c>
      <c r="L16" s="65" t="s">
        <v>59</v>
      </c>
      <c r="M16" s="65" t="s">
        <v>60</v>
      </c>
      <c r="N16" s="54">
        <v>2030</v>
      </c>
      <c r="O16" s="46">
        <v>10000</v>
      </c>
      <c r="P16" s="46">
        <v>3023.1533552576911</v>
      </c>
      <c r="Q16" s="46">
        <v>0</v>
      </c>
    </row>
    <row r="17" spans="2:17" ht="20.100000000000001" customHeight="1">
      <c r="B17" s="76">
        <f>IFERROR(IF(DarlehenNichtBezahlt*DarlehenIstGut,ZahlungNummer,""), "")</f>
        <v>1</v>
      </c>
      <c r="C17" s="77">
        <f>IFERROR(IF(DarlehenNichtBezahlt*DarlehenIstGut,ZahlungsDatum,DarlehensAnfangsDatum), DarlehensAnfangsDatum)</f>
        <v>45750</v>
      </c>
      <c r="D17" s="78">
        <f>IFERROR(IF(DarlehenNichtBezahlt*DarlehenIstGut,DarlehensWert,""), "")</f>
        <v>392727.27</v>
      </c>
      <c r="E17" s="78">
        <f>IFERROR(IF(DarlehenNichtBezahlt*DarlehenIstGut,MonatlicheZahlung,0), 0)</f>
        <v>1798.0273906504115</v>
      </c>
      <c r="F17" s="78">
        <f>IFERROR(IF(DarlehenNichtBezahlt*DarlehenIstGut,Kapital,0), 0)</f>
        <v>652.57285315041145</v>
      </c>
      <c r="G17" s="78">
        <f>IFERROR(IF(DarlehenNichtBezahlt*DarlehenIstGut,ZinsBetrag,0), 0)</f>
        <v>1145.4545375</v>
      </c>
      <c r="H17" s="78">
        <f>IFERROR(IF(DarlehenNichtBezahlt*DarlehenIstGut,AbschlussSaldo,0), 0)</f>
        <v>392074.69714684959</v>
      </c>
      <c r="I17" s="68">
        <f>IF(LEN(Finanzierungsrechner!$B17)=0,0,YEAR(Finanzierungsrechner!$C17))</f>
        <v>2025</v>
      </c>
      <c r="J17" s="68"/>
      <c r="K17" s="67">
        <f>SUMIF(Finanzierungsrechner!$I$17:$I$255,"&lt;=" &amp;Finanzierungsrechner!$J17,Finanzierungsrechner!$F$17:$F$255)</f>
        <v>0</v>
      </c>
      <c r="L17" s="69">
        <f>SUMIF(Finanzierungsrechner!$I$17:$I$255,"&lt;=" &amp;Finanzierungsrechner!$J17,Finanzierungsrechner!$G$17:$G$255)</f>
        <v>0</v>
      </c>
      <c r="M17" s="69">
        <f t="array" ref="M17">IF(MIN(IF(Finanzierungsrechner!$I$17:$I$255=J17,Finanzierungsrechner!$H$17:$H$255))&lt;0,0,MIN(IF(Finanzierungsrechner!$I$17:$I$255=J17,Finanzierungsrechner!$H$17:$H$255)))</f>
        <v>0</v>
      </c>
      <c r="O17" s="46"/>
      <c r="P17" s="46"/>
      <c r="Q17" s="46"/>
    </row>
    <row r="18" spans="2:17" ht="20.100000000000001" customHeight="1">
      <c r="B18" s="76">
        <f>IFERROR(IF(DarlehenNichtBezahlt*DarlehenIstGut,ZahlungNummer,""), "")</f>
        <v>2</v>
      </c>
      <c r="C18" s="79">
        <f>IFERROR(IF(DarlehenNichtBezahlt*DarlehenIstGut,ZahlungsDatum,DarlehensAnfangsDatum), DarlehensAnfangsDatum)</f>
        <v>45780</v>
      </c>
      <c r="D18" s="80">
        <f>IFERROR(IF(DarlehenNichtBezahlt*DarlehenIstGut,DarlehensWert,""), "")</f>
        <v>392074.69714684959</v>
      </c>
      <c r="E18" s="80">
        <f>IFERROR(IF(DarlehenNichtBezahlt*DarlehenIstGut,MonatlicheZahlung,0), 0)</f>
        <v>1798.0273906504115</v>
      </c>
      <c r="F18" s="80">
        <f>IFERROR(IF(DarlehenNichtBezahlt*DarlehenIstGut,Kapital,0), 0)</f>
        <v>654.47619063876675</v>
      </c>
      <c r="G18" s="80">
        <f>IFERROR(IF(DarlehenNichtBezahlt*DarlehenIstGut,ZinsBetrag,0), 0)</f>
        <v>1143.5512000116446</v>
      </c>
      <c r="H18" s="80">
        <f>IFERROR(IF(DarlehenNichtBezahlt*DarlehenIstGut,AbschlussSaldo,0), 0)</f>
        <v>391420.2209562108</v>
      </c>
      <c r="I18" s="71">
        <f>IF(LEN(Finanzierungsrechner!$B18)=0,0,YEAR(Finanzierungsrechner!$C18))</f>
        <v>2025</v>
      </c>
      <c r="J18" s="71">
        <f t="array" ref="J18">IFERROR(INDEX(Finanzierungsrechner!$I$17:$I$255,MATCH(0,COUNTIF($J$16:J17,Finanzierungsrechner!$I$17:$I$255),0)),"")</f>
        <v>2025</v>
      </c>
      <c r="K18" s="70">
        <f>SUMIF(Finanzierungsrechner!$I$17:$I$255,"&lt;=" &amp;Finanzierungsrechner!$J18,Finanzierungsrechner!$F$17:$F$255)</f>
        <v>5942.1441917210059</v>
      </c>
      <c r="L18" s="72">
        <f>SUMIF(Finanzierungsrechner!$I$17:$I$255,"&lt;=" &amp;Finanzierungsrechner!$J18,Finanzierungsrechner!$G$17:$G$255)</f>
        <v>10240.102324132698</v>
      </c>
      <c r="M18" s="72">
        <f t="array" ref="M18">IF(MIN(IF(Finanzierungsrechner!$I$17:$I$255=J18,Finanzierungsrechner!$H$17:$H$255))&lt;0,0,MIN(IF(Finanzierungsrechner!$I$17:$I$255=J18,Finanzierungsrechner!$H$17:$H$255)))</f>
        <v>386785.12580827903</v>
      </c>
      <c r="O18" s="46"/>
      <c r="P18" s="46"/>
      <c r="Q18" s="46"/>
    </row>
    <row r="19" spans="2:17" ht="20.100000000000001" customHeight="1">
      <c r="B19" s="76">
        <f>IFERROR(IF(DarlehenNichtBezahlt*DarlehenIstGut,ZahlungNummer,""), "")</f>
        <v>3</v>
      </c>
      <c r="C19" s="77">
        <f>IFERROR(IF(DarlehenNichtBezahlt*DarlehenIstGut,ZahlungsDatum,DarlehensAnfangsDatum), DarlehensAnfangsDatum)</f>
        <v>45811</v>
      </c>
      <c r="D19" s="78">
        <f>IFERROR(IF(DarlehenNichtBezahlt*DarlehenIstGut,DarlehensWert,""), "")</f>
        <v>391420.2209562108</v>
      </c>
      <c r="E19" s="78">
        <f>IFERROR(IF(DarlehenNichtBezahlt*DarlehenIstGut,MonatlicheZahlung,0), 0)</f>
        <v>1798.0273906504115</v>
      </c>
      <c r="F19" s="78">
        <f>IFERROR(IF(DarlehenNichtBezahlt*DarlehenIstGut,Kapital,0), 0)</f>
        <v>656.38507952812984</v>
      </c>
      <c r="G19" s="78">
        <f>IFERROR(IF(DarlehenNichtBezahlt*DarlehenIstGut,ZinsBetrag,0), 0)</f>
        <v>1141.6423111222816</v>
      </c>
      <c r="H19" s="78">
        <f>IFERROR(IF(DarlehenNichtBezahlt*DarlehenIstGut,AbschlussSaldo,0), 0)</f>
        <v>390763.83587668266</v>
      </c>
      <c r="I19" s="68">
        <f>IF(LEN(Finanzierungsrechner!$B19)=0,0,YEAR(Finanzierungsrechner!$C19))</f>
        <v>2025</v>
      </c>
      <c r="J19" s="68">
        <f t="array" ref="J19">IFERROR(INDEX(Finanzierungsrechner!$I$17:$I$255,MATCH(0,COUNTIF($J$16:J18,Finanzierungsrechner!$I$17:$I$255),0)),"")</f>
        <v>2026</v>
      </c>
      <c r="K19" s="67">
        <f>SUMIF(Finanzierungsrechner!$I$17:$I$255,"&lt;=" &amp;Finanzierungsrechner!$J19,Finanzierungsrechner!$F$17:$F$255)</f>
        <v>14111.212027209565</v>
      </c>
      <c r="L19" s="69">
        <f>SUMIF(Finanzierungsrechner!$I$17:$I$255,"&lt;=" &amp;Finanzierungsrechner!$J19,Finanzierungsrechner!$G$17:$G$255)</f>
        <v>23647.363176449082</v>
      </c>
      <c r="M19" s="69">
        <f t="array" ref="M19">IF(MIN(IF(Finanzierungsrechner!$I$17:$I$255=J19,Finanzierungsrechner!$H$17:$H$255))&lt;0,0,MIN(IF(Finanzierungsrechner!$I$17:$I$255=J19,Finanzierungsrechner!$H$17:$H$255)))</f>
        <v>378616.05797279044</v>
      </c>
      <c r="O19" s="46"/>
      <c r="P19" s="46"/>
      <c r="Q19" s="46"/>
    </row>
    <row r="20" spans="2:17" ht="20.100000000000001" customHeight="1">
      <c r="B20" s="76">
        <f>IFERROR(IF(DarlehenNichtBezahlt*DarlehenIstGut,ZahlungNummer,""), "")</f>
        <v>4</v>
      </c>
      <c r="C20" s="79">
        <f>IFERROR(IF(DarlehenNichtBezahlt*DarlehenIstGut,ZahlungsDatum,DarlehensAnfangsDatum), DarlehensAnfangsDatum)</f>
        <v>45841</v>
      </c>
      <c r="D20" s="80">
        <f>IFERROR(IF(DarlehenNichtBezahlt*DarlehenIstGut,DarlehensWert,""), "")</f>
        <v>390763.83587668266</v>
      </c>
      <c r="E20" s="80">
        <f>IFERROR(IF(DarlehenNichtBezahlt*DarlehenIstGut,MonatlicheZahlung,0), 0)</f>
        <v>1798.0273906504115</v>
      </c>
      <c r="F20" s="80">
        <f>IFERROR(IF(DarlehenNichtBezahlt*DarlehenIstGut,Kapital,0), 0)</f>
        <v>658.29953601008697</v>
      </c>
      <c r="G20" s="80">
        <f>IFERROR(IF(DarlehenNichtBezahlt*DarlehenIstGut,ZinsBetrag,0), 0)</f>
        <v>1139.7278546403247</v>
      </c>
      <c r="H20" s="80">
        <f>IFERROR(IF(DarlehenNichtBezahlt*DarlehenIstGut,AbschlussSaldo,0), 0)</f>
        <v>390105.53634067264</v>
      </c>
      <c r="I20" s="71">
        <f>IF(LEN(Finanzierungsrechner!$B20)=0,0,YEAR(Finanzierungsrechner!$C20))</f>
        <v>2025</v>
      </c>
      <c r="J20" s="71">
        <f t="array" ref="J20">IFERROR(INDEX(Finanzierungsrechner!$I$17:$I$255,MATCH(0,COUNTIF($J$16:J19,Finanzierungsrechner!$I$17:$I$255),0)),"")</f>
        <v>2027</v>
      </c>
      <c r="K20" s="70">
        <f>SUMIF(Finanzierungsrechner!$I$17:$I$255,"&lt;=" &amp;Finanzierungsrechner!$J20,Finanzierungsrechner!$F$17:$F$255)</f>
        <v>22570.828714015392</v>
      </c>
      <c r="L20" s="72">
        <f>SUMIF(Finanzierungsrechner!$I$17:$I$255,"&lt;=" &amp;Finanzierungsrechner!$J20,Finanzierungsrechner!$G$17:$G$255)</f>
        <v>36764.075177448198</v>
      </c>
      <c r="M20" s="72">
        <f t="array" ref="M20">IF(MIN(IF(Finanzierungsrechner!$I$17:$I$255=J20,Finanzierungsrechner!$H$17:$H$255))&lt;0,0,MIN(IF(Finanzierungsrechner!$I$17:$I$255=J20,Finanzierungsrechner!$H$17:$H$255)))</f>
        <v>370156.44128598471</v>
      </c>
      <c r="O20" s="46"/>
      <c r="P20" s="46"/>
      <c r="Q20" s="46"/>
    </row>
    <row r="21" spans="2:17" ht="20.100000000000001" customHeight="1">
      <c r="B21" s="76">
        <f>IFERROR(IF(DarlehenNichtBezahlt*DarlehenIstGut,ZahlungNummer,""), "")</f>
        <v>5</v>
      </c>
      <c r="C21" s="77">
        <f>IFERROR(IF(DarlehenNichtBezahlt*DarlehenIstGut,ZahlungsDatum,DarlehensAnfangsDatum), DarlehensAnfangsDatum)</f>
        <v>45872</v>
      </c>
      <c r="D21" s="78">
        <f>IFERROR(IF(DarlehenNichtBezahlt*DarlehenIstGut,DarlehensWert,""), "")</f>
        <v>390105.53634067264</v>
      </c>
      <c r="E21" s="78">
        <f>IFERROR(IF(DarlehenNichtBezahlt*DarlehenIstGut,MonatlicheZahlung,0), 0)</f>
        <v>1798.0273906504115</v>
      </c>
      <c r="F21" s="78">
        <f>IFERROR(IF(DarlehenNichtBezahlt*DarlehenIstGut,Kapital,0), 0)</f>
        <v>660.21957632344959</v>
      </c>
      <c r="G21" s="78">
        <f>IFERROR(IF(DarlehenNichtBezahlt*DarlehenIstGut,ZinsBetrag,0), 0)</f>
        <v>1137.807814326962</v>
      </c>
      <c r="H21" s="78">
        <f>IFERROR(IF(DarlehenNichtBezahlt*DarlehenIstGut,AbschlussSaldo,0), 0)</f>
        <v>389445.31676434918</v>
      </c>
      <c r="I21" s="68">
        <f>IF(LEN(Finanzierungsrechner!$B21)=0,0,YEAR(Finanzierungsrechner!$C21))</f>
        <v>2025</v>
      </c>
      <c r="J21" s="68">
        <f t="array" ref="J21">IFERROR(INDEX(Finanzierungsrechner!$I$17:$I$255,MATCH(0,COUNTIF($J$16:J20,Finanzierungsrechner!$I$17:$I$255),0)),"")</f>
        <v>2028</v>
      </c>
      <c r="K21" s="67">
        <f>SUMIF(Finanzierungsrechner!$I$17:$I$255,"&lt;=" &amp;Finanzierungsrechner!$J21,Finanzierungsrechner!$F$17:$F$255)</f>
        <v>31331.328189461779</v>
      </c>
      <c r="L21" s="69">
        <f>SUMIF(Finanzierungsrechner!$I$17:$I$255,"&lt;=" &amp;Finanzierungsrechner!$J21,Finanzierungsrechner!$G$17:$G$255)</f>
        <v>49579.904389806747</v>
      </c>
      <c r="M21" s="69">
        <f t="array" ref="M21">IF(MIN(IF(Finanzierungsrechner!$I$17:$I$255=J21,Finanzierungsrechner!$H$17:$H$255))&lt;0,0,MIN(IF(Finanzierungsrechner!$I$17:$I$255=J21,Finanzierungsrechner!$H$17:$H$255)))</f>
        <v>361395.94181053824</v>
      </c>
      <c r="O21" s="46"/>
      <c r="P21" s="46"/>
      <c r="Q21" s="46"/>
    </row>
    <row r="22" spans="2:17" ht="20.100000000000001" customHeight="1">
      <c r="B22" s="76">
        <f>IFERROR(IF(DarlehenNichtBezahlt*DarlehenIstGut,ZahlungNummer,""), "")</f>
        <v>6</v>
      </c>
      <c r="C22" s="79">
        <f>IFERROR(IF(DarlehenNichtBezahlt*DarlehenIstGut,ZahlungsDatum,DarlehensAnfangsDatum), DarlehensAnfangsDatum)</f>
        <v>45903</v>
      </c>
      <c r="D22" s="80">
        <f>IFERROR(IF(DarlehenNichtBezahlt*DarlehenIstGut,DarlehensWert,""), "")</f>
        <v>389445.31676434918</v>
      </c>
      <c r="E22" s="80">
        <f>IFERROR(IF(DarlehenNichtBezahlt*DarlehenIstGut,MonatlicheZahlung,0), 0)</f>
        <v>1798.0273906504115</v>
      </c>
      <c r="F22" s="80">
        <f>IFERROR(IF(DarlehenNichtBezahlt*DarlehenIstGut,Kapital,0), 0)</f>
        <v>662.14521675439312</v>
      </c>
      <c r="G22" s="80">
        <f>IFERROR(IF(DarlehenNichtBezahlt*DarlehenIstGut,ZinsBetrag,0), 0)</f>
        <v>1135.8821738960182</v>
      </c>
      <c r="H22" s="80">
        <f>IFERROR(IF(DarlehenNichtBezahlt*DarlehenIstGut,AbschlussSaldo,0), 0)</f>
        <v>388783.17154759483</v>
      </c>
      <c r="I22" s="71">
        <f>IF(LEN(Finanzierungsrechner!$B22)=0,0,YEAR(Finanzierungsrechner!$C22))</f>
        <v>2025</v>
      </c>
      <c r="J22" s="71">
        <f t="array" ref="J22">IFERROR(INDEX(Finanzierungsrechner!$I$17:$I$255,MATCH(0,COUNTIF($J$16:J21,Finanzierungsrechner!$I$17:$I$255),0)),"")</f>
        <v>2029</v>
      </c>
      <c r="K22" s="70">
        <f>SUMIF(Finanzierungsrechner!$I$17:$I$255,"&lt;=" &amp;Finanzierungsrechner!$J22,Finanzierungsrechner!$F$17:$F$255)</f>
        <v>40403.411937534569</v>
      </c>
      <c r="L22" s="72">
        <f>SUMIF(Finanzierungsrechner!$I$17:$I$255,"&lt;=" &amp;Finanzierungsrechner!$J22,Finanzierungsrechner!$G$17:$G$255)</f>
        <v>62084.149329538894</v>
      </c>
      <c r="M22" s="72">
        <f t="array" ref="M22">IF(MIN(IF(Finanzierungsrechner!$I$17:$I$255=J22,Finanzierungsrechner!$H$17:$H$255))&lt;0,0,MIN(IF(Finanzierungsrechner!$I$17:$I$255=J22,Finanzierungsrechner!$H$17:$H$255)))</f>
        <v>352323.85806246544</v>
      </c>
      <c r="O22" s="46"/>
      <c r="P22" s="46"/>
      <c r="Q22" s="46"/>
    </row>
    <row r="23" spans="2:17" ht="20.100000000000001" customHeight="1">
      <c r="B23" s="76">
        <f>IFERROR(IF(DarlehenNichtBezahlt*DarlehenIstGut,ZahlungNummer,""), "")</f>
        <v>7</v>
      </c>
      <c r="C23" s="77">
        <f>IFERROR(IF(DarlehenNichtBezahlt*DarlehenIstGut,ZahlungsDatum,DarlehensAnfangsDatum), DarlehensAnfangsDatum)</f>
        <v>45933</v>
      </c>
      <c r="D23" s="78">
        <f>IFERROR(IF(DarlehenNichtBezahlt*DarlehenIstGut,DarlehensWert,""), "")</f>
        <v>388783.17154759483</v>
      </c>
      <c r="E23" s="78">
        <f>IFERROR(IF(DarlehenNichtBezahlt*DarlehenIstGut,MonatlicheZahlung,0), 0)</f>
        <v>1798.0273906504115</v>
      </c>
      <c r="F23" s="78">
        <f>IFERROR(IF(DarlehenNichtBezahlt*DarlehenIstGut,Kapital,0), 0)</f>
        <v>664.07647363659339</v>
      </c>
      <c r="G23" s="78">
        <f>IFERROR(IF(DarlehenNichtBezahlt*DarlehenIstGut,ZinsBetrag,0), 0)</f>
        <v>1133.9509170138181</v>
      </c>
      <c r="H23" s="78">
        <f>IFERROR(IF(DarlehenNichtBezahlt*DarlehenIstGut,AbschlussSaldo,0), 0)</f>
        <v>388119.0950739581</v>
      </c>
      <c r="I23" s="68">
        <f>IF(LEN(Finanzierungsrechner!$B23)=0,0,YEAR(Finanzierungsrechner!$C23))</f>
        <v>2025</v>
      </c>
      <c r="J23" s="68">
        <f t="array" ref="J23">IFERROR(INDEX(Finanzierungsrechner!$I$17:$I$255,MATCH(0,COUNTIF($J$16:J22,Finanzierungsrechner!$I$17:$I$255),0)),"")</f>
        <v>2030</v>
      </c>
      <c r="K23" s="67">
        <f>SUMIF(Finanzierungsrechner!$I$17:$I$255,"&lt;=" &amp;Finanzierungsrechner!$J23,Finanzierungsrechner!$F$17:$F$255)</f>
        <v>49798.162061396972</v>
      </c>
      <c r="L23" s="69">
        <f>SUMIF(Finanzierungsrechner!$I$17:$I$255,"&lt;=" &amp;Finanzierungsrechner!$J23,Finanzierungsrechner!$G$17:$G$255)</f>
        <v>74265.727893481424</v>
      </c>
      <c r="M23" s="69">
        <f t="array" ref="M23">IF(MIN(IF(Finanzierungsrechner!$I$17:$I$255=J23,Finanzierungsrechner!$H$17:$H$255))&lt;0,0,MIN(IF(Finanzierungsrechner!$I$17:$I$255=J23,Finanzierungsrechner!$H$17:$H$255)))</f>
        <v>342929.10793860315</v>
      </c>
      <c r="O23" s="46"/>
      <c r="P23" s="46"/>
      <c r="Q23" s="46"/>
    </row>
    <row r="24" spans="2:17" ht="20.100000000000001" customHeight="1">
      <c r="B24" s="76">
        <f>IFERROR(IF(DarlehenNichtBezahlt*DarlehenIstGut,ZahlungNummer,""), "")</f>
        <v>8</v>
      </c>
      <c r="C24" s="79">
        <f>IFERROR(IF(DarlehenNichtBezahlt*DarlehenIstGut,ZahlungsDatum,DarlehensAnfangsDatum), DarlehensAnfangsDatum)</f>
        <v>45964</v>
      </c>
      <c r="D24" s="80">
        <f>IFERROR(IF(DarlehenNichtBezahlt*DarlehenIstGut,DarlehensWert,""), "")</f>
        <v>388119.0950739581</v>
      </c>
      <c r="E24" s="80">
        <f>IFERROR(IF(DarlehenNichtBezahlt*DarlehenIstGut,MonatlicheZahlung,0), 0)</f>
        <v>1798.0273906504115</v>
      </c>
      <c r="F24" s="80">
        <f>IFERROR(IF(DarlehenNichtBezahlt*DarlehenIstGut,Kapital,0), 0)</f>
        <v>666.01336335136682</v>
      </c>
      <c r="G24" s="80">
        <f>IFERROR(IF(DarlehenNichtBezahlt*DarlehenIstGut,ZinsBetrag,0), 0)</f>
        <v>1132.0140272990448</v>
      </c>
      <c r="H24" s="80">
        <f>IFERROR(IF(DarlehenNichtBezahlt*DarlehenIstGut,AbschlussSaldo,0), 0)</f>
        <v>387453.08171060681</v>
      </c>
      <c r="I24" s="71">
        <f>IF(LEN(Finanzierungsrechner!$B24)=0,0,YEAR(Finanzierungsrechner!$C24))</f>
        <v>2025</v>
      </c>
      <c r="J24" s="71">
        <f t="array" ref="J24">IFERROR(INDEX(Finanzierungsrechner!$I$17:$I$255,MATCH(0,COUNTIF($J$16:J23,Finanzierungsrechner!$I$17:$I$255),0)),"")</f>
        <v>2031</v>
      </c>
      <c r="K24" s="70">
        <f>SUMIF(Finanzierungsrechner!$I$17:$I$255,"&lt;=" &amp;Finanzierungsrechner!$J24,Finanzierungsrechner!$F$17:$F$255)</f>
        <v>59527.054820853933</v>
      </c>
      <c r="L24" s="72">
        <f>SUMIF(Finanzierungsrechner!$I$17:$I$255,"&lt;=" &amp;Finanzierungsrechner!$J24,Finanzierungsrechner!$G$17:$G$255)</f>
        <v>86113.163821829396</v>
      </c>
      <c r="M24" s="72">
        <f t="array" ref="M24">IF(MIN(IF(Finanzierungsrechner!$I$17:$I$255=J24,Finanzierungsrechner!$H$17:$H$255))&lt;0,0,MIN(IF(Finanzierungsrechner!$I$17:$I$255=J24,Finanzierungsrechner!$H$17:$H$255)))</f>
        <v>333200.21517914627</v>
      </c>
      <c r="O24" s="46"/>
      <c r="P24" s="46"/>
      <c r="Q24" s="46"/>
    </row>
    <row r="25" spans="2:17" ht="20.100000000000001" customHeight="1">
      <c r="B25" s="76">
        <f>IFERROR(IF(DarlehenNichtBezahlt*DarlehenIstGut,ZahlungNummer,""), "")</f>
        <v>9</v>
      </c>
      <c r="C25" s="77">
        <f>IFERROR(IF(DarlehenNichtBezahlt*DarlehenIstGut,ZahlungsDatum,DarlehensAnfangsDatum), DarlehensAnfangsDatum)</f>
        <v>45994</v>
      </c>
      <c r="D25" s="78">
        <f>IFERROR(IF(DarlehenNichtBezahlt*DarlehenIstGut,DarlehensWert,""), "")</f>
        <v>387453.08171060681</v>
      </c>
      <c r="E25" s="78">
        <f>IFERROR(IF(DarlehenNichtBezahlt*DarlehenIstGut,MonatlicheZahlung,0), 0)</f>
        <v>1798.0273906504115</v>
      </c>
      <c r="F25" s="78">
        <f>IFERROR(IF(DarlehenNichtBezahlt*DarlehenIstGut,Kapital,0), 0)</f>
        <v>667.9559023278083</v>
      </c>
      <c r="G25" s="78">
        <f>IFERROR(IF(DarlehenNichtBezahlt*DarlehenIstGut,ZinsBetrag,0), 0)</f>
        <v>1130.071488322603</v>
      </c>
      <c r="H25" s="78">
        <f>IFERROR(IF(DarlehenNichtBezahlt*DarlehenIstGut,AbschlussSaldo,0), 0)</f>
        <v>386785.12580827903</v>
      </c>
      <c r="I25" s="68">
        <f>IF(LEN(Finanzierungsrechner!$B25)=0,0,YEAR(Finanzierungsrechner!$C25))</f>
        <v>2025</v>
      </c>
      <c r="J25" s="68">
        <f t="array" ref="J25">IFERROR(INDEX(Finanzierungsrechner!$I$17:$I$255,MATCH(0,COUNTIF($J$16:J24,Finanzierungsrechner!$I$17:$I$255),0)),"")</f>
        <v>2032</v>
      </c>
      <c r="K25" s="67">
        <f>SUMIF(Finanzierungsrechner!$I$17:$I$255,"&lt;=" &amp;Finanzierungsrechner!$J25,Finanzierungsrechner!$F$17:$F$255)</f>
        <v>69601.974651302895</v>
      </c>
      <c r="L25" s="69">
        <f>SUMIF(Finanzierungsrechner!$I$17:$I$255,"&lt;=" &amp;Finanzierungsrechner!$J25,Finanzierungsrechner!$G$17:$G$255)</f>
        <v>97614.572679185396</v>
      </c>
      <c r="M25" s="69">
        <f t="array" ref="M25">IF(MIN(IF(Finanzierungsrechner!$I$17:$I$255=J25,Finanzierungsrechner!$H$17:$H$255))&lt;0,0,MIN(IF(Finanzierungsrechner!$I$17:$I$255=J25,Finanzierungsrechner!$H$17:$H$255)))</f>
        <v>323125.29534869723</v>
      </c>
      <c r="O25" s="46"/>
      <c r="P25" s="46"/>
      <c r="Q25" s="46"/>
    </row>
    <row r="26" spans="2:17" ht="20.100000000000001" customHeight="1">
      <c r="B26" s="76">
        <f>IFERROR(IF(DarlehenNichtBezahlt*DarlehenIstGut,ZahlungNummer,""), "")</f>
        <v>10</v>
      </c>
      <c r="C26" s="79">
        <f>IFERROR(IF(DarlehenNichtBezahlt*DarlehenIstGut,ZahlungsDatum,DarlehensAnfangsDatum), DarlehensAnfangsDatum)</f>
        <v>46025</v>
      </c>
      <c r="D26" s="80">
        <f>IFERROR(IF(DarlehenNichtBezahlt*DarlehenIstGut,DarlehensWert,""), "")</f>
        <v>386785.12580827903</v>
      </c>
      <c r="E26" s="80">
        <f>IFERROR(IF(DarlehenNichtBezahlt*DarlehenIstGut,MonatlicheZahlung,0), 0)</f>
        <v>1798.0273906504115</v>
      </c>
      <c r="F26" s="80">
        <f>IFERROR(IF(DarlehenNichtBezahlt*DarlehenIstGut,Kapital,0), 0)</f>
        <v>669.90410704293106</v>
      </c>
      <c r="G26" s="80">
        <f>IFERROR(IF(DarlehenNichtBezahlt*DarlehenIstGut,ZinsBetrag,0), 0)</f>
        <v>1128.1232836074805</v>
      </c>
      <c r="H26" s="80">
        <f>IFERROR(IF(DarlehenNichtBezahlt*DarlehenIstGut,AbschlussSaldo,0), 0)</f>
        <v>386115.22170123609</v>
      </c>
      <c r="I26" s="71">
        <f>IF(LEN(Finanzierungsrechner!$B26)=0,0,YEAR(Finanzierungsrechner!$C26))</f>
        <v>2026</v>
      </c>
      <c r="J26" s="71">
        <f t="array" ref="J26">IFERROR(INDEX(Finanzierungsrechner!$I$17:$I$255,MATCH(0,COUNTIF($J$16:J25,Finanzierungsrechner!$I$17:$I$255),0)),"")</f>
        <v>2033</v>
      </c>
      <c r="K26" s="70">
        <f>SUMIF(Finanzierungsrechner!$I$17:$I$255,"&lt;=" &amp;Finanzierungsrechner!$J26,Finanzierungsrechner!$F$17:$F$255)</f>
        <v>80035.228681295863</v>
      </c>
      <c r="L26" s="72">
        <f>SUMIF(Finanzierungsrechner!$I$17:$I$255,"&lt;=" &amp;Finanzierungsrechner!$J26,Finanzierungsrechner!$G$17:$G$255)</f>
        <v>108757.64733699737</v>
      </c>
      <c r="M26" s="72">
        <f t="array" ref="M26">IF(MIN(IF(Finanzierungsrechner!$I$17:$I$255=J26,Finanzierungsrechner!$H$17:$H$255))&lt;0,0,MIN(IF(Finanzierungsrechner!$I$17:$I$255=J26,Finanzierungsrechner!$H$17:$H$255)))</f>
        <v>312692.04131870426</v>
      </c>
      <c r="O26" s="46"/>
      <c r="P26" s="46"/>
      <c r="Q26" s="46"/>
    </row>
    <row r="27" spans="2:17" ht="20.100000000000001" customHeight="1">
      <c r="B27" s="76">
        <f>IFERROR(IF(DarlehenNichtBezahlt*DarlehenIstGut,ZahlungNummer,""), "")</f>
        <v>11</v>
      </c>
      <c r="C27" s="77">
        <f>IFERROR(IF(DarlehenNichtBezahlt*DarlehenIstGut,ZahlungsDatum,DarlehensAnfangsDatum), DarlehensAnfangsDatum)</f>
        <v>46056</v>
      </c>
      <c r="D27" s="78">
        <f>IFERROR(IF(DarlehenNichtBezahlt*DarlehenIstGut,DarlehensWert,""), "")</f>
        <v>386115.22170123609</v>
      </c>
      <c r="E27" s="78">
        <f>IFERROR(IF(DarlehenNichtBezahlt*DarlehenIstGut,MonatlicheZahlung,0), 0)</f>
        <v>1798.0273906504115</v>
      </c>
      <c r="F27" s="78">
        <f>IFERROR(IF(DarlehenNichtBezahlt*DarlehenIstGut,Kapital,0), 0)</f>
        <v>671.85799402180623</v>
      </c>
      <c r="G27" s="78">
        <f>IFERROR(IF(DarlehenNichtBezahlt*DarlehenIstGut,ZinsBetrag,0), 0)</f>
        <v>1126.1693966286052</v>
      </c>
      <c r="H27" s="78">
        <f>IFERROR(IF(DarlehenNichtBezahlt*DarlehenIstGut,AbschlussSaldo,0), 0)</f>
        <v>385443.36370721424</v>
      </c>
      <c r="I27" s="68">
        <f>IF(LEN(Finanzierungsrechner!$B27)=0,0,YEAR(Finanzierungsrechner!$C27))</f>
        <v>2026</v>
      </c>
      <c r="J27" s="68">
        <f t="array" ref="J27">IFERROR(INDEX(Finanzierungsrechner!$I$17:$I$255,MATCH(0,COUNTIF($J$16:J26,Finanzierungsrechner!$I$17:$I$255),0)),"")</f>
        <v>2034</v>
      </c>
      <c r="K27" s="67">
        <f>SUMIF(Finanzierungsrechner!$I$17:$I$255,"&lt;=" &amp;Finanzierungsrechner!$J27,Finanzierungsrechner!$F$17:$F$255)</f>
        <v>90839.561766446961</v>
      </c>
      <c r="L27" s="69">
        <f>SUMIF(Finanzierungsrechner!$I$17:$I$255,"&lt;=" &amp;Finanzierungsrechner!$J27,Finanzierungsrechner!$G$17:$G$255)</f>
        <v>119529.64293965122</v>
      </c>
      <c r="M27" s="69">
        <f t="array" ref="M27">IF(MIN(IF(Finanzierungsrechner!$I$17:$I$255=J27,Finanzierungsrechner!$H$17:$H$255))&lt;0,0,MIN(IF(Finanzierungsrechner!$I$17:$I$255=J27,Finanzierungsrechner!$H$17:$H$255)))</f>
        <v>301887.70823355316</v>
      </c>
      <c r="O27" s="46"/>
      <c r="P27" s="46"/>
      <c r="Q27" s="46"/>
    </row>
    <row r="28" spans="2:17" ht="20.100000000000001" customHeight="1">
      <c r="B28" s="76">
        <f>IFERROR(IF(DarlehenNichtBezahlt*DarlehenIstGut,ZahlungNummer,""), "")</f>
        <v>12</v>
      </c>
      <c r="C28" s="79">
        <f>IFERROR(IF(DarlehenNichtBezahlt*DarlehenIstGut,ZahlungsDatum,DarlehensAnfangsDatum), DarlehensAnfangsDatum)</f>
        <v>46084</v>
      </c>
      <c r="D28" s="80">
        <f>IFERROR(IF(DarlehenNichtBezahlt*DarlehenIstGut,DarlehensWert,""), "")</f>
        <v>385443.36370721424</v>
      </c>
      <c r="E28" s="80">
        <f>IFERROR(IF(DarlehenNichtBezahlt*DarlehenIstGut,MonatlicheZahlung,0), 0)</f>
        <v>1798.0273906504115</v>
      </c>
      <c r="F28" s="80">
        <f>IFERROR(IF(DarlehenNichtBezahlt*DarlehenIstGut,Kapital,0), 0)</f>
        <v>673.81757983770319</v>
      </c>
      <c r="G28" s="80">
        <f>IFERROR(IF(DarlehenNichtBezahlt*DarlehenIstGut,ZinsBetrag,0), 0)</f>
        <v>1124.2098108127084</v>
      </c>
      <c r="H28" s="80">
        <f>IFERROR(IF(DarlehenNichtBezahlt*DarlehenIstGut,AbschlussSaldo,0), 0)</f>
        <v>384769.54612737655</v>
      </c>
      <c r="I28" s="71">
        <f>IF(LEN(Finanzierungsrechner!$B28)=0,0,YEAR(Finanzierungsrechner!$C28))</f>
        <v>2026</v>
      </c>
      <c r="J28" s="71">
        <f t="array" ref="J28">IFERROR(INDEX(Finanzierungsrechner!$I$17:$I$255,MATCH(0,COUNTIF($J$16:J27,Finanzierungsrechner!$I$17:$I$255),0)),"")</f>
        <v>2035</v>
      </c>
      <c r="K28" s="70">
        <f>SUMIF(Finanzierungsrechner!$I$17:$I$255,"&lt;=" &amp;Finanzierungsrechner!$J28,Finanzierungsrechner!$F$17:$F$255)</f>
        <v>102028.17205805019</v>
      </c>
      <c r="L28" s="72">
        <f>SUMIF(Finanzierungsrechner!$I$17:$I$255,"&lt;=" &amp;Finanzierungsrechner!$J28,Finanzierungsrechner!$G$17:$G$255)</f>
        <v>129917.36133585293</v>
      </c>
      <c r="M28" s="72">
        <f t="array" ref="M28">IF(MIN(IF(Finanzierungsrechner!$I$17:$I$255=J28,Finanzierungsrechner!$H$17:$H$255))&lt;0,0,MIN(IF(Finanzierungsrechner!$I$17:$I$255=J28,Finanzierungsrechner!$H$17:$H$255)))</f>
        <v>290699.09794195002</v>
      </c>
      <c r="O28" s="46"/>
      <c r="P28" s="46"/>
      <c r="Q28" s="46"/>
    </row>
    <row r="29" spans="2:17" ht="20.100000000000001" customHeight="1">
      <c r="B29" s="76">
        <f>IFERROR(IF(DarlehenNichtBezahlt*DarlehenIstGut,ZahlungNummer,""), "")</f>
        <v>13</v>
      </c>
      <c r="C29" s="77">
        <f>IFERROR(IF(DarlehenNichtBezahlt*DarlehenIstGut,ZahlungsDatum,DarlehensAnfangsDatum), DarlehensAnfangsDatum)</f>
        <v>46115</v>
      </c>
      <c r="D29" s="78">
        <f>IFERROR(IF(DarlehenNichtBezahlt*DarlehenIstGut,DarlehensWert,""), "")</f>
        <v>384769.54612737655</v>
      </c>
      <c r="E29" s="78">
        <f>IFERROR(IF(DarlehenNichtBezahlt*DarlehenIstGut,MonatlicheZahlung,0), 0)</f>
        <v>1798.0273906504115</v>
      </c>
      <c r="F29" s="78">
        <f>IFERROR(IF(DarlehenNichtBezahlt*DarlehenIstGut,Kapital,0), 0)</f>
        <v>675.78288111222992</v>
      </c>
      <c r="G29" s="78">
        <f>IFERROR(IF(DarlehenNichtBezahlt*DarlehenIstGut,ZinsBetrag,0), 0)</f>
        <v>1122.2445095381818</v>
      </c>
      <c r="H29" s="78">
        <f>IFERROR(IF(DarlehenNichtBezahlt*DarlehenIstGut,AbschlussSaldo,0), 0)</f>
        <v>384093.76324626431</v>
      </c>
      <c r="I29" s="68">
        <f>IF(LEN(Finanzierungsrechner!$B29)=0,0,YEAR(Finanzierungsrechner!$C29))</f>
        <v>2026</v>
      </c>
      <c r="J29" s="68">
        <f t="array" ref="J29">IFERROR(INDEX(Finanzierungsrechner!$I$17:$I$255,MATCH(0,COUNTIF($J$16:J28,Finanzierungsrechner!$I$17:$I$255),0)),"")</f>
        <v>2036</v>
      </c>
      <c r="K29" s="67">
        <f>SUMIF(Finanzierungsrechner!$I$17:$I$255,"&lt;=" &amp;Finanzierungsrechner!$J29,Finanzierungsrechner!$F$17:$F$255)</f>
        <v>113614.72712542571</v>
      </c>
      <c r="L29" s="69">
        <f>SUMIF(Finanzierungsrechner!$I$17:$I$255,"&lt;=" &amp;Finanzierungsrechner!$J29,Finanzierungsrechner!$G$17:$G$255)</f>
        <v>139907.13495628239</v>
      </c>
      <c r="M29" s="69">
        <f t="array" ref="M29">IF(MIN(IF(Finanzierungsrechner!$I$17:$I$255=J29,Finanzierungsrechner!$H$17:$H$255))&lt;0,0,MIN(IF(Finanzierungsrechner!$I$17:$I$255=J29,Finanzierungsrechner!$H$17:$H$255)))</f>
        <v>279112.54287457449</v>
      </c>
      <c r="O29" s="46"/>
      <c r="P29" s="46"/>
      <c r="Q29" s="46"/>
    </row>
    <row r="30" spans="2:17" ht="20.100000000000001" customHeight="1">
      <c r="B30" s="76">
        <f>IFERROR(IF(DarlehenNichtBezahlt*DarlehenIstGut,ZahlungNummer,""), "")</f>
        <v>14</v>
      </c>
      <c r="C30" s="79">
        <f>IFERROR(IF(DarlehenNichtBezahlt*DarlehenIstGut,ZahlungsDatum,DarlehensAnfangsDatum), DarlehensAnfangsDatum)</f>
        <v>46145</v>
      </c>
      <c r="D30" s="80">
        <f>IFERROR(IF(DarlehenNichtBezahlt*DarlehenIstGut,DarlehensWert,""), "")</f>
        <v>384093.76324626431</v>
      </c>
      <c r="E30" s="80">
        <f>IFERROR(IF(DarlehenNichtBezahlt*DarlehenIstGut,MonatlicheZahlung,0), 0)</f>
        <v>1798.0273906504115</v>
      </c>
      <c r="F30" s="80">
        <f>IFERROR(IF(DarlehenNichtBezahlt*DarlehenIstGut,Kapital,0), 0)</f>
        <v>677.75391451547387</v>
      </c>
      <c r="G30" s="80">
        <f>IFERROR(IF(DarlehenNichtBezahlt*DarlehenIstGut,ZinsBetrag,0), 0)</f>
        <v>1120.2734761349377</v>
      </c>
      <c r="H30" s="80">
        <f>IFERROR(IF(DarlehenNichtBezahlt*DarlehenIstGut,AbschlussSaldo,0), 0)</f>
        <v>383416.00933174882</v>
      </c>
      <c r="I30" s="71">
        <f>IF(LEN(Finanzierungsrechner!$B30)=0,0,YEAR(Finanzierungsrechner!$C30))</f>
        <v>2026</v>
      </c>
      <c r="J30" s="71">
        <f t="array" ref="J30">IFERROR(INDEX(Finanzierungsrechner!$I$17:$I$255,MATCH(0,COUNTIF($J$16:J29,Finanzierungsrechner!$I$17:$I$255),0)),"")</f>
        <v>2037</v>
      </c>
      <c r="K30" s="70">
        <f>SUMIF(Finanzierungsrechner!$I$17:$I$255,"&lt;=" &amp;Finanzierungsrechner!$J30,Finanzierungsrechner!$F$17:$F$255)</f>
        <v>125613.38065168845</v>
      </c>
      <c r="L30" s="72">
        <f>SUMIF(Finanzierungsrechner!$I$17:$I$255,"&lt;=" &amp;Finanzierungsrechner!$J30,Finanzierungsrechner!$G$17:$G$255)</f>
        <v>149484.81011782461</v>
      </c>
      <c r="M30" s="72">
        <f t="array" ref="M30">IF(MIN(IF(Finanzierungsrechner!$I$17:$I$255=J30,Finanzierungsrechner!$H$17:$H$255))&lt;0,0,MIN(IF(Finanzierungsrechner!$I$17:$I$255=J30,Finanzierungsrechner!$H$17:$H$255)))</f>
        <v>267113.88934831176</v>
      </c>
      <c r="O30" s="46"/>
      <c r="P30" s="46"/>
      <c r="Q30" s="46"/>
    </row>
    <row r="31" spans="2:17" ht="20.100000000000001" customHeight="1">
      <c r="B31" s="76">
        <f>IFERROR(IF(DarlehenNichtBezahlt*DarlehenIstGut,ZahlungNummer,""), "")</f>
        <v>15</v>
      </c>
      <c r="C31" s="77">
        <f>IFERROR(IF(DarlehenNichtBezahlt*DarlehenIstGut,ZahlungsDatum,DarlehensAnfangsDatum), DarlehensAnfangsDatum)</f>
        <v>46176</v>
      </c>
      <c r="D31" s="78">
        <f>IFERROR(IF(DarlehenNichtBezahlt*DarlehenIstGut,DarlehensWert,""), "")</f>
        <v>383416.00933174882</v>
      </c>
      <c r="E31" s="78">
        <f>IFERROR(IF(DarlehenNichtBezahlt*DarlehenIstGut,MonatlicheZahlung,0), 0)</f>
        <v>1798.0273906504115</v>
      </c>
      <c r="F31" s="78">
        <f>IFERROR(IF(DarlehenNichtBezahlt*DarlehenIstGut,Kapital,0), 0)</f>
        <v>679.73069676614398</v>
      </c>
      <c r="G31" s="78">
        <f>IFERROR(IF(DarlehenNichtBezahlt*DarlehenIstGut,ZinsBetrag,0), 0)</f>
        <v>1118.2966938842676</v>
      </c>
      <c r="H31" s="78">
        <f>IFERROR(IF(DarlehenNichtBezahlt*DarlehenIstGut,AbschlussSaldo,0), 0)</f>
        <v>382736.27863498265</v>
      </c>
      <c r="I31" s="68">
        <f>IF(LEN(Finanzierungsrechner!$B31)=0,0,YEAR(Finanzierungsrechner!$C31))</f>
        <v>2026</v>
      </c>
      <c r="J31" s="68">
        <f t="array" ref="J31">IFERROR(INDEX(Finanzierungsrechner!$I$17:$I$255,MATCH(0,COUNTIF($J$16:J30,Finanzierungsrechner!$I$17:$I$255),0)),"")</f>
        <v>2038</v>
      </c>
      <c r="K31" s="67">
        <f>SUMIF(Finanzierungsrechner!$I$17:$I$255,"&lt;=" &amp;Finanzierungsrechner!$J31,Finanzierungsrechner!$F$17:$F$255)</f>
        <v>138038.78972333478</v>
      </c>
      <c r="L31" s="69">
        <f>SUMIF(Finanzierungsrechner!$I$17:$I$255,"&lt;=" &amp;Finanzierungsrechner!$J31,Finanzierungsrechner!$G$17:$G$255)</f>
        <v>158635.72973398317</v>
      </c>
      <c r="M31" s="69">
        <f t="array" ref="M31">IF(MIN(IF(Finanzierungsrechner!$I$17:$I$255=J31,Finanzierungsrechner!$H$17:$H$255))&lt;0,0,MIN(IF(Finanzierungsrechner!$I$17:$I$255=J31,Finanzierungsrechner!$H$17:$H$255)))</f>
        <v>254688.48027666559</v>
      </c>
      <c r="O31" s="46"/>
      <c r="P31" s="46"/>
      <c r="Q31" s="46"/>
    </row>
    <row r="32" spans="2:17" ht="20.100000000000001" customHeight="1">
      <c r="B32" s="76">
        <f>IFERROR(IF(DarlehenNichtBezahlt*DarlehenIstGut,ZahlungNummer,""), "")</f>
        <v>16</v>
      </c>
      <c r="C32" s="79">
        <f>IFERROR(IF(DarlehenNichtBezahlt*DarlehenIstGut,ZahlungsDatum,DarlehensAnfangsDatum), DarlehensAnfangsDatum)</f>
        <v>46206</v>
      </c>
      <c r="D32" s="80">
        <f>IFERROR(IF(DarlehenNichtBezahlt*DarlehenIstGut,DarlehensWert,""), "")</f>
        <v>382736.27863498265</v>
      </c>
      <c r="E32" s="80">
        <f>IFERROR(IF(DarlehenNichtBezahlt*DarlehenIstGut,MonatlicheZahlung,0), 0)</f>
        <v>1798.0273906504115</v>
      </c>
      <c r="F32" s="80">
        <f>IFERROR(IF(DarlehenNichtBezahlt*DarlehenIstGut,Kapital,0), 0)</f>
        <v>681.71324463171186</v>
      </c>
      <c r="G32" s="80">
        <f>IFERROR(IF(DarlehenNichtBezahlt*DarlehenIstGut,ZinsBetrag,0), 0)</f>
        <v>1116.3141460186996</v>
      </c>
      <c r="H32" s="80">
        <f>IFERROR(IF(DarlehenNichtBezahlt*DarlehenIstGut,AbschlussSaldo,0), 0)</f>
        <v>382054.565390351</v>
      </c>
      <c r="I32" s="71">
        <f>IF(LEN(Finanzierungsrechner!$B32)=0,0,YEAR(Finanzierungsrechner!$C32))</f>
        <v>2026</v>
      </c>
      <c r="J32" s="71">
        <f t="array" ref="J32">IFERROR(INDEX(Finanzierungsrechner!$I$17:$I$255,MATCH(0,COUNTIF($J$16:J31,Finanzierungsrechner!$I$17:$I$255),0)),"")</f>
        <v>2039</v>
      </c>
      <c r="K32" s="70">
        <f>SUMIF(Finanzierungsrechner!$I$17:$I$255,"&lt;=" &amp;Finanzierungsrechner!$J32,Finanzierungsrechner!$F$17:$F$255)</f>
        <v>150906.13273476675</v>
      </c>
      <c r="L32" s="72">
        <f>SUMIF(Finanzierungsrechner!$I$17:$I$255,"&lt;=" &amp;Finanzierungsrechner!$J32,Finanzierungsrechner!$G$17:$G$255)</f>
        <v>167344.71541035609</v>
      </c>
      <c r="M32" s="72">
        <f t="array" ref="M32">IF(MIN(IF(Finanzierungsrechner!$I$17:$I$255=J32,Finanzierungsrechner!$H$17:$H$255))&lt;0,0,MIN(IF(Finanzierungsrechner!$I$17:$I$255=J32,Finanzierungsrechner!$H$17:$H$255)))</f>
        <v>241821.13726523361</v>
      </c>
      <c r="O32" s="46"/>
      <c r="P32" s="46"/>
      <c r="Q32" s="46"/>
    </row>
    <row r="33" spans="2:17" ht="20.100000000000001" customHeight="1">
      <c r="B33" s="76">
        <f>IFERROR(IF(DarlehenNichtBezahlt*DarlehenIstGut,ZahlungNummer,""), "")</f>
        <v>17</v>
      </c>
      <c r="C33" s="77">
        <f>IFERROR(IF(DarlehenNichtBezahlt*DarlehenIstGut,ZahlungsDatum,DarlehensAnfangsDatum), DarlehensAnfangsDatum)</f>
        <v>46237</v>
      </c>
      <c r="D33" s="78">
        <f>IFERROR(IF(DarlehenNichtBezahlt*DarlehenIstGut,DarlehensWert,""), "")</f>
        <v>382054.565390351</v>
      </c>
      <c r="E33" s="78">
        <f>IFERROR(IF(DarlehenNichtBezahlt*DarlehenIstGut,MonatlicheZahlung,0), 0)</f>
        <v>1798.0273906504115</v>
      </c>
      <c r="F33" s="78">
        <f>IFERROR(IF(DarlehenNichtBezahlt*DarlehenIstGut,Kapital,0), 0)</f>
        <v>683.70157492855446</v>
      </c>
      <c r="G33" s="78">
        <f>IFERROR(IF(DarlehenNichtBezahlt*DarlehenIstGut,ZinsBetrag,0), 0)</f>
        <v>1114.3258157218572</v>
      </c>
      <c r="H33" s="78">
        <f>IFERROR(IF(DarlehenNichtBezahlt*DarlehenIstGut,AbschlussSaldo,0), 0)</f>
        <v>381370.86381542252</v>
      </c>
      <c r="I33" s="68">
        <f>IF(LEN(Finanzierungsrechner!$B33)=0,0,YEAR(Finanzierungsrechner!$C33))</f>
        <v>2026</v>
      </c>
      <c r="J33" s="68">
        <f t="array" ref="J33">IFERROR(INDEX(Finanzierungsrechner!$I$17:$I$255,MATCH(0,COUNTIF($J$16:J32,Finanzierungsrechner!$I$17:$I$255),0)),"")</f>
        <v>2040</v>
      </c>
      <c r="K33" s="67">
        <f>SUMIF(Finanzierungsrechner!$I$17:$I$255,"&lt;=" &amp;Finanzierungsrechner!$J33,Finanzierungsrechner!$F$17:$F$255)</f>
        <v>164231.12792962603</v>
      </c>
      <c r="L33" s="69">
        <f>SUMIF(Finanzierungsrechner!$I$17:$I$255,"&lt;=" &amp;Finanzierungsrechner!$J33,Finanzierungsrechner!$G$17:$G$255)</f>
        <v>175596.04890330174</v>
      </c>
      <c r="M33" s="69">
        <f t="array" ref="M33">IF(MIN(IF(Finanzierungsrechner!$I$17:$I$255=J33,Finanzierungsrechner!$H$17:$H$255))&lt;0,0,MIN(IF(Finanzierungsrechner!$I$17:$I$255=J33,Finanzierungsrechner!$H$17:$H$255)))</f>
        <v>228496.14207037434</v>
      </c>
      <c r="O33" s="46"/>
      <c r="P33" s="46"/>
      <c r="Q33" s="46"/>
    </row>
    <row r="34" spans="2:17" ht="20.100000000000001" customHeight="1">
      <c r="B34" s="76">
        <f>IFERROR(IF(DarlehenNichtBezahlt*DarlehenIstGut,ZahlungNummer,""), "")</f>
        <v>18</v>
      </c>
      <c r="C34" s="79">
        <f>IFERROR(IF(DarlehenNichtBezahlt*DarlehenIstGut,ZahlungsDatum,DarlehensAnfangsDatum), DarlehensAnfangsDatum)</f>
        <v>46268</v>
      </c>
      <c r="D34" s="80">
        <f>IFERROR(IF(DarlehenNichtBezahlt*DarlehenIstGut,DarlehensWert,""), "")</f>
        <v>381370.86381542252</v>
      </c>
      <c r="E34" s="80">
        <f>IFERROR(IF(DarlehenNichtBezahlt*DarlehenIstGut,MonatlicheZahlung,0), 0)</f>
        <v>1798.0273906504115</v>
      </c>
      <c r="F34" s="80">
        <f>IFERROR(IF(DarlehenNichtBezahlt*DarlehenIstGut,Kapital,0), 0)</f>
        <v>685.69570452209598</v>
      </c>
      <c r="G34" s="80">
        <f>IFERROR(IF(DarlehenNichtBezahlt*DarlehenIstGut,ZinsBetrag,0), 0)</f>
        <v>1112.3316861283156</v>
      </c>
      <c r="H34" s="80">
        <f>IFERROR(IF(DarlehenNichtBezahlt*DarlehenIstGut,AbschlussSaldo,0), 0)</f>
        <v>380685.16811090038</v>
      </c>
      <c r="I34" s="71">
        <f>IF(LEN(Finanzierungsrechner!$B34)=0,0,YEAR(Finanzierungsrechner!$C34))</f>
        <v>2026</v>
      </c>
      <c r="J34" s="71">
        <f t="array" ref="J34">IFERROR(INDEX(Finanzierungsrechner!$I$17:$I$255,MATCH(0,COUNTIF($J$16:J33,Finanzierungsrechner!$I$17:$I$255),0)),"")</f>
        <v>2041</v>
      </c>
      <c r="K34" s="70">
        <f>SUMIF(Finanzierungsrechner!$I$17:$I$255,"&lt;=" &amp;Finanzierungsrechner!$J34,Finanzierungsrechner!$F$17:$F$255)</f>
        <v>178030.05260158615</v>
      </c>
      <c r="L34" s="72">
        <f>SUMIF(Finanzierungsrechner!$I$17:$I$255,"&lt;=" &amp;Finanzierungsrechner!$J34,Finanzierungsrechner!$G$17:$G$255)</f>
        <v>183373.45291914657</v>
      </c>
      <c r="M34" s="72">
        <f t="array" ref="M34">IF(MIN(IF(Finanzierungsrechner!$I$17:$I$255=J34,Finanzierungsrechner!$H$17:$H$255))&lt;0,0,MIN(IF(Finanzierungsrechner!$I$17:$I$255=J34,Finanzierungsrechner!$H$17:$H$255)))</f>
        <v>214697.21739841421</v>
      </c>
      <c r="O34" s="46"/>
      <c r="P34" s="46"/>
      <c r="Q34" s="46"/>
    </row>
    <row r="35" spans="2:17" ht="20.100000000000001" customHeight="1">
      <c r="B35" s="76">
        <f>IFERROR(IF(DarlehenNichtBezahlt*DarlehenIstGut,ZahlungNummer,""), "")</f>
        <v>19</v>
      </c>
      <c r="C35" s="77">
        <f>IFERROR(IF(DarlehenNichtBezahlt*DarlehenIstGut,ZahlungsDatum,DarlehensAnfangsDatum), DarlehensAnfangsDatum)</f>
        <v>46298</v>
      </c>
      <c r="D35" s="78">
        <f>IFERROR(IF(DarlehenNichtBezahlt*DarlehenIstGut,DarlehensWert,""), "")</f>
        <v>380685.16811090038</v>
      </c>
      <c r="E35" s="78">
        <f>IFERROR(IF(DarlehenNichtBezahlt*DarlehenIstGut,MonatlicheZahlung,0), 0)</f>
        <v>1798.0273906504115</v>
      </c>
      <c r="F35" s="78">
        <f>IFERROR(IF(DarlehenNichtBezahlt*DarlehenIstGut,Kapital,0), 0)</f>
        <v>687.69565032695209</v>
      </c>
      <c r="G35" s="78">
        <f>IFERROR(IF(DarlehenNichtBezahlt*DarlehenIstGut,ZinsBetrag,0), 0)</f>
        <v>1110.3317403234594</v>
      </c>
      <c r="H35" s="78">
        <f>IFERROR(IF(DarlehenNichtBezahlt*DarlehenIstGut,AbschlussSaldo,0), 0)</f>
        <v>379997.47246057336</v>
      </c>
      <c r="I35" s="68">
        <f>IF(LEN(Finanzierungsrechner!$B35)=0,0,YEAR(Finanzierungsrechner!$C35))</f>
        <v>2026</v>
      </c>
      <c r="J35" s="68">
        <f t="array" ref="J35">IFERROR(INDEX(Finanzierungsrechner!$I$17:$I$255,MATCH(0,COUNTIF($J$16:J34,Finanzierungsrechner!$I$17:$I$255),0)),"")</f>
        <v>2042</v>
      </c>
      <c r="K35" s="67">
        <f>SUMIF(Finanzierungsrechner!$I$17:$I$255,"&lt;=" &amp;Finanzierungsrechner!$J35,Finanzierungsrechner!$F$17:$F$255)</f>
        <v>192319.76297805883</v>
      </c>
      <c r="L35" s="69">
        <f>SUMIF(Finanzierungsrechner!$I$17:$I$255,"&lt;=" &amp;Finanzierungsrechner!$J35,Finanzierungsrechner!$G$17:$G$255)</f>
        <v>190660.07123047879</v>
      </c>
      <c r="M35" s="69">
        <f t="array" ref="M35">IF(MIN(IF(Finanzierungsrechner!$I$17:$I$255=J35,Finanzierungsrechner!$H$17:$H$255))&lt;0,0,MIN(IF(Finanzierungsrechner!$I$17:$I$255=J35,Finanzierungsrechner!$H$17:$H$255)))</f>
        <v>200407.50702194159</v>
      </c>
      <c r="O35" s="46"/>
      <c r="P35" s="46"/>
      <c r="Q35" s="46"/>
    </row>
    <row r="36" spans="2:17" ht="20.100000000000001" customHeight="1">
      <c r="B36" s="76">
        <f>IFERROR(IF(DarlehenNichtBezahlt*DarlehenIstGut,ZahlungNummer,""), "")</f>
        <v>20</v>
      </c>
      <c r="C36" s="79">
        <f>IFERROR(IF(DarlehenNichtBezahlt*DarlehenIstGut,ZahlungsDatum,DarlehensAnfangsDatum), DarlehensAnfangsDatum)</f>
        <v>46329</v>
      </c>
      <c r="D36" s="80">
        <f>IFERROR(IF(DarlehenNichtBezahlt*DarlehenIstGut,DarlehensWert,""), "")</f>
        <v>379997.47246057336</v>
      </c>
      <c r="E36" s="80">
        <f>IFERROR(IF(DarlehenNichtBezahlt*DarlehenIstGut,MonatlicheZahlung,0), 0)</f>
        <v>1798.0273906504115</v>
      </c>
      <c r="F36" s="80">
        <f>IFERROR(IF(DarlehenNichtBezahlt*DarlehenIstGut,Kapital,0), 0)</f>
        <v>689.70142930707232</v>
      </c>
      <c r="G36" s="80">
        <f>IFERROR(IF(DarlehenNichtBezahlt*DarlehenIstGut,ZinsBetrag,0), 0)</f>
        <v>1108.325961343339</v>
      </c>
      <c r="H36" s="80">
        <f>IFERROR(IF(DarlehenNichtBezahlt*DarlehenIstGut,AbschlussSaldo,0), 0)</f>
        <v>379307.77103126637</v>
      </c>
      <c r="I36" s="71">
        <f>IF(LEN(Finanzierungsrechner!$B36)=0,0,YEAR(Finanzierungsrechner!$C36))</f>
        <v>2026</v>
      </c>
      <c r="J36" s="71">
        <f t="array" ref="J36">IFERROR(INDEX(Finanzierungsrechner!$I$17:$I$255,MATCH(0,COUNTIF($J$16:J35,Finanzierungsrechner!$I$17:$I$255),0)),"")</f>
        <v>2043</v>
      </c>
      <c r="K36" s="70">
        <f>SUMIF(Finanzierungsrechner!$I$17:$I$255,"&lt;=" &amp;Finanzierungsrechner!$J36,Finanzierungsrechner!$F$17:$F$255)</f>
        <v>207117.71481110307</v>
      </c>
      <c r="L36" s="72">
        <f>SUMIF(Finanzierungsrechner!$I$17:$I$255,"&lt;=" &amp;Finanzierungsrechner!$J36,Finanzierungsrechner!$G$17:$G$255)</f>
        <v>197438.44808523945</v>
      </c>
      <c r="M36" s="72">
        <f t="array" ref="M36">IF(MIN(IF(Finanzierungsrechner!$I$17:$I$255=J36,Finanzierungsrechner!$H$17:$H$255))&lt;0,0,MIN(IF(Finanzierungsrechner!$I$17:$I$255=J36,Finanzierungsrechner!$H$17:$H$255)))</f>
        <v>185609.55518889753</v>
      </c>
      <c r="O36" s="46"/>
      <c r="P36" s="46"/>
      <c r="Q36" s="46"/>
    </row>
    <row r="37" spans="2:17" ht="20.100000000000001" customHeight="1">
      <c r="B37" s="76">
        <f>IFERROR(IF(DarlehenNichtBezahlt*DarlehenIstGut,ZahlungNummer,""), "")</f>
        <v>21</v>
      </c>
      <c r="C37" s="77">
        <f>IFERROR(IF(DarlehenNichtBezahlt*DarlehenIstGut,ZahlungsDatum,DarlehensAnfangsDatum), DarlehensAnfangsDatum)</f>
        <v>46359</v>
      </c>
      <c r="D37" s="78">
        <f>IFERROR(IF(DarlehenNichtBezahlt*DarlehenIstGut,DarlehensWert,""), "")</f>
        <v>379307.77103126637</v>
      </c>
      <c r="E37" s="78">
        <f>IFERROR(IF(DarlehenNichtBezahlt*DarlehenIstGut,MonatlicheZahlung,0), 0)</f>
        <v>1798.0273906504115</v>
      </c>
      <c r="F37" s="78">
        <f>IFERROR(IF(DarlehenNichtBezahlt*DarlehenIstGut,Kapital,0), 0)</f>
        <v>691.71305847588474</v>
      </c>
      <c r="G37" s="78">
        <f>IFERROR(IF(DarlehenNichtBezahlt*DarlehenIstGut,ZinsBetrag,0), 0)</f>
        <v>1106.314332174527</v>
      </c>
      <c r="H37" s="78">
        <f>IFERROR(IF(DarlehenNichtBezahlt*DarlehenIstGut,AbschlussSaldo,0), 0)</f>
        <v>378616.05797279044</v>
      </c>
      <c r="I37" s="68">
        <f>IF(LEN(Finanzierungsrechner!$B37)=0,0,YEAR(Finanzierungsrechner!$C37))</f>
        <v>2026</v>
      </c>
      <c r="J37" s="68">
        <f t="array" ref="J37">IFERROR(INDEX(Finanzierungsrechner!$I$17:$I$255,MATCH(0,COUNTIF($J$16:J36,Finanzierungsrechner!$I$17:$I$255),0)),"")</f>
        <v>2044</v>
      </c>
      <c r="K37" s="67">
        <f>SUMIF(Finanzierungsrechner!$I$17:$I$255,"&lt;=" &amp;Finanzierungsrechner!$J37,Finanzierungsrechner!$F$17:$F$255)</f>
        <v>222441.98470068999</v>
      </c>
      <c r="L37" s="69">
        <f>SUMIF(Finanzierungsrechner!$I$17:$I$255,"&lt;=" &amp;Finanzierungsrechner!$J37,Finanzierungsrechner!$G$17:$G$255)</f>
        <v>203690.50688345751</v>
      </c>
      <c r="M37" s="69">
        <f t="array" ref="M37">IF(MIN(IF(Finanzierungsrechner!$I$17:$I$255=J37,Finanzierungsrechner!$H$17:$H$255))&lt;0,0,MIN(IF(Finanzierungsrechner!$I$17:$I$255=J37,Finanzierungsrechner!$H$17:$H$255)))</f>
        <v>170285.28529931046</v>
      </c>
      <c r="O37" s="46"/>
      <c r="P37" s="46"/>
      <c r="Q37" s="46"/>
    </row>
    <row r="38" spans="2:17" ht="20.100000000000001" customHeight="1">
      <c r="B38" s="76">
        <f>IFERROR(IF(DarlehenNichtBezahlt*DarlehenIstGut,ZahlungNummer,""), "")</f>
        <v>22</v>
      </c>
      <c r="C38" s="79">
        <f>IFERROR(IF(DarlehenNichtBezahlt*DarlehenIstGut,ZahlungsDatum,DarlehensAnfangsDatum), DarlehensAnfangsDatum)</f>
        <v>46390</v>
      </c>
      <c r="D38" s="80">
        <f>IFERROR(IF(DarlehenNichtBezahlt*DarlehenIstGut,DarlehensWert,""), "")</f>
        <v>378616.05797279044</v>
      </c>
      <c r="E38" s="80">
        <f>IFERROR(IF(DarlehenNichtBezahlt*DarlehenIstGut,MonatlicheZahlung,0), 0)</f>
        <v>1798.0273906504115</v>
      </c>
      <c r="F38" s="80">
        <f>IFERROR(IF(DarlehenNichtBezahlt*DarlehenIstGut,Kapital,0), 0)</f>
        <v>693.73055489643934</v>
      </c>
      <c r="G38" s="80">
        <f>IFERROR(IF(DarlehenNichtBezahlt*DarlehenIstGut,ZinsBetrag,0), 0)</f>
        <v>1104.2968357539721</v>
      </c>
      <c r="H38" s="80">
        <f>IFERROR(IF(DarlehenNichtBezahlt*DarlehenIstGut,AbschlussSaldo,0), 0)</f>
        <v>377922.32741789409</v>
      </c>
      <c r="I38" s="71">
        <f>IF(LEN(Finanzierungsrechner!$B38)=0,0,YEAR(Finanzierungsrechner!$C38))</f>
        <v>2027</v>
      </c>
      <c r="J38" s="71">
        <f t="array" ref="J38">IFERROR(INDEX(Finanzierungsrechner!$I$17:$I$255,MATCH(0,COUNTIF($J$16:J37,Finanzierungsrechner!$I$17:$I$255),0)),"")</f>
        <v>2045</v>
      </c>
      <c r="K38" s="70">
        <f>SUMIF(Finanzierungsrechner!$I$17:$I$255,"&lt;=" &amp;Finanzierungsrechner!$J38,Finanzierungsrechner!$F$17:$F$255)</f>
        <v>225048.50429017251</v>
      </c>
      <c r="L38" s="72">
        <f>SUMIF(Finanzierungsrechner!$I$17:$I$255,"&lt;=" &amp;Finanzierungsrechner!$J38,Finanzierungsrechner!$G$17:$G$255)</f>
        <v>204680.04207527582</v>
      </c>
      <c r="M38" s="72">
        <f t="array" ref="M38">IF(MIN(IF(Finanzierungsrechner!$I$17:$I$255=J38,Finanzierungsrechner!$H$17:$H$255))&lt;0,0,MIN(IF(Finanzierungsrechner!$I$17:$I$255=J38,Finanzierungsrechner!$H$17:$H$255)))</f>
        <v>167678.76570982789</v>
      </c>
      <c r="O38" s="46"/>
      <c r="P38" s="46"/>
      <c r="Q38" s="46"/>
    </row>
    <row r="39" spans="2:17" ht="20.100000000000001" customHeight="1">
      <c r="B39" s="76">
        <f>IFERROR(IF(DarlehenNichtBezahlt*DarlehenIstGut,ZahlungNummer,""), "")</f>
        <v>23</v>
      </c>
      <c r="C39" s="77">
        <f>IFERROR(IF(DarlehenNichtBezahlt*DarlehenIstGut,ZahlungsDatum,DarlehensAnfangsDatum), DarlehensAnfangsDatum)</f>
        <v>46421</v>
      </c>
      <c r="D39" s="78">
        <f>IFERROR(IF(DarlehenNichtBezahlt*DarlehenIstGut,DarlehensWert,""), "")</f>
        <v>377922.32741789409</v>
      </c>
      <c r="E39" s="78">
        <f>IFERROR(IF(DarlehenNichtBezahlt*DarlehenIstGut,MonatlicheZahlung,0), 0)</f>
        <v>1798.0273906504115</v>
      </c>
      <c r="F39" s="78">
        <f>IFERROR(IF(DarlehenNichtBezahlt*DarlehenIstGut,Kapital,0), 0)</f>
        <v>695.75393568155403</v>
      </c>
      <c r="G39" s="78">
        <f>IFERROR(IF(DarlehenNichtBezahlt*DarlehenIstGut,ZinsBetrag,0), 0)</f>
        <v>1102.2734549688573</v>
      </c>
      <c r="H39" s="78">
        <f>IFERROR(IF(DarlehenNichtBezahlt*DarlehenIstGut,AbschlussSaldo,0), 0)</f>
        <v>377226.57348221244</v>
      </c>
      <c r="I39" s="68">
        <f>IF(LEN(Finanzierungsrechner!$B39)=0,0,YEAR(Finanzierungsrechner!$C39))</f>
        <v>2027</v>
      </c>
      <c r="J39" s="68" t="str">
        <f t="array" ref="J39">IFERROR(INDEX(Finanzierungsrechner!$I$17:$I$255,MATCH(0,COUNTIF($J$16:J38,Finanzierungsrechner!$I$17:$I$255),0)),"")</f>
        <v/>
      </c>
      <c r="K39" s="67">
        <f>SUMIF(Finanzierungsrechner!$I$17:$I$255,"&lt;=" &amp;Finanzierungsrechner!$J39,Finanzierungsrechner!$F$17:$F$255)</f>
        <v>0</v>
      </c>
      <c r="L39" s="69">
        <f>SUMIF(Finanzierungsrechner!$I$17:$I$255,"&lt;=" &amp;Finanzierungsrechner!$J39,Finanzierungsrechner!$G$17:$G$255)</f>
        <v>0</v>
      </c>
      <c r="M39" s="69">
        <f t="array" ref="M39">IF(MIN(IF(Finanzierungsrechner!$I$17:$I$255=J39,Finanzierungsrechner!$H$17:$H$255))&lt;0,0,MIN(IF(Finanzierungsrechner!$I$17:$I$255=J39,Finanzierungsrechner!$H$17:$H$255)))</f>
        <v>0</v>
      </c>
      <c r="O39" s="46"/>
      <c r="P39" s="46"/>
      <c r="Q39" s="46"/>
    </row>
    <row r="40" spans="2:17" ht="20.100000000000001" customHeight="1">
      <c r="B40" s="76">
        <f>IFERROR(IF(DarlehenNichtBezahlt*DarlehenIstGut,ZahlungNummer,""), "")</f>
        <v>24</v>
      </c>
      <c r="C40" s="79">
        <f>IFERROR(IF(DarlehenNichtBezahlt*DarlehenIstGut,ZahlungsDatum,DarlehensAnfangsDatum), DarlehensAnfangsDatum)</f>
        <v>46449</v>
      </c>
      <c r="D40" s="80">
        <f>IFERROR(IF(DarlehenNichtBezahlt*DarlehenIstGut,DarlehensWert,""), "")</f>
        <v>377226.57348221244</v>
      </c>
      <c r="E40" s="80">
        <f>IFERROR(IF(DarlehenNichtBezahlt*DarlehenIstGut,MonatlicheZahlung,0), 0)</f>
        <v>1798.0273906504115</v>
      </c>
      <c r="F40" s="80">
        <f>IFERROR(IF(DarlehenNichtBezahlt*DarlehenIstGut,Kapital,0), 0)</f>
        <v>697.78321799395849</v>
      </c>
      <c r="G40" s="80">
        <f>IFERROR(IF(DarlehenNichtBezahlt*DarlehenIstGut,ZinsBetrag,0), 0)</f>
        <v>1100.244172656453</v>
      </c>
      <c r="H40" s="80">
        <f>IFERROR(IF(DarlehenNichtBezahlt*DarlehenIstGut,AbschlussSaldo,0), 0)</f>
        <v>376528.79026421852</v>
      </c>
      <c r="I40" s="71">
        <f>IF(LEN(Finanzierungsrechner!$B40)=0,0,YEAR(Finanzierungsrechner!$C40))</f>
        <v>2027</v>
      </c>
      <c r="J40" s="71" t="str">
        <f t="array" ref="J40">IFERROR(INDEX(Finanzierungsrechner!$I$17:$I$255,MATCH(0,COUNTIF($J$16:J39,Finanzierungsrechner!$I$17:$I$255),0)),"")</f>
        <v/>
      </c>
      <c r="K40" s="70">
        <f>SUMIF(Finanzierungsrechner!$I$17:$I$255,"&lt;=" &amp;Finanzierungsrechner!$J40,Finanzierungsrechner!$F$17:$F$255)</f>
        <v>0</v>
      </c>
      <c r="L40" s="72">
        <f>SUMIF(Finanzierungsrechner!$I$17:$I$255,"&lt;=" &amp;Finanzierungsrechner!$J40,Finanzierungsrechner!$G$17:$G$255)</f>
        <v>0</v>
      </c>
      <c r="M40" s="72">
        <f t="array" ref="M40">IF(MIN(IF(Finanzierungsrechner!$I$17:$I$255=J40,Finanzierungsrechner!$H$17:$H$255))&lt;0,0,MIN(IF(Finanzierungsrechner!$I$17:$I$255=J40,Finanzierungsrechner!$H$17:$H$255)))</f>
        <v>0</v>
      </c>
      <c r="O40" s="46"/>
      <c r="P40" s="46"/>
      <c r="Q40" s="46"/>
    </row>
    <row r="41" spans="2:17" ht="20.100000000000001" customHeight="1">
      <c r="B41" s="76">
        <f>IFERROR(IF(DarlehenNichtBezahlt*DarlehenIstGut,ZahlungNummer,""), "")</f>
        <v>25</v>
      </c>
      <c r="C41" s="77">
        <f>IFERROR(IF(DarlehenNichtBezahlt*DarlehenIstGut,ZahlungsDatum,DarlehensAnfangsDatum), DarlehensAnfangsDatum)</f>
        <v>46480</v>
      </c>
      <c r="D41" s="78">
        <f>IFERROR(IF(DarlehenNichtBezahlt*DarlehenIstGut,DarlehensWert,""), "")</f>
        <v>376528.79026421852</v>
      </c>
      <c r="E41" s="78">
        <f>IFERROR(IF(DarlehenNichtBezahlt*DarlehenIstGut,MonatlicheZahlung,0), 0)</f>
        <v>1798.0273906504115</v>
      </c>
      <c r="F41" s="78">
        <f>IFERROR(IF(DarlehenNichtBezahlt*DarlehenIstGut,Kapital,0), 0)</f>
        <v>699.81841904644079</v>
      </c>
      <c r="G41" s="78">
        <f>IFERROR(IF(DarlehenNichtBezahlt*DarlehenIstGut,ZinsBetrag,0), 0)</f>
        <v>1098.2089716039707</v>
      </c>
      <c r="H41" s="78">
        <f>IFERROR(IF(DarlehenNichtBezahlt*DarlehenIstGut,AbschlussSaldo,0), 0)</f>
        <v>375828.97184517205</v>
      </c>
      <c r="I41" s="68">
        <f>IF(LEN(Finanzierungsrechner!$B41)=0,0,YEAR(Finanzierungsrechner!$C41))</f>
        <v>2027</v>
      </c>
      <c r="J41" s="68" t="str">
        <f t="array" ref="J41">IFERROR(INDEX(Finanzierungsrechner!$I$17:$I$255,MATCH(0,COUNTIF($J$16:J40,Finanzierungsrechner!$I$17:$I$255),0)),"")</f>
        <v/>
      </c>
      <c r="K41" s="67">
        <f>SUMIF(Finanzierungsrechner!$I$17:$I$255,"&lt;=" &amp;Finanzierungsrechner!$J41,Finanzierungsrechner!$F$17:$F$255)</f>
        <v>0</v>
      </c>
      <c r="L41" s="69">
        <f>SUMIF(Finanzierungsrechner!$I$17:$I$255,"&lt;=" &amp;Finanzierungsrechner!$J41,Finanzierungsrechner!$G$17:$G$255)</f>
        <v>0</v>
      </c>
      <c r="M41" s="69">
        <f t="array" ref="M41">IF(MIN(IF(Finanzierungsrechner!$I$17:$I$255=J41,Finanzierungsrechner!$H$17:$H$255))&lt;0,0,MIN(IF(Finanzierungsrechner!$I$17:$I$255=J41,Finanzierungsrechner!$H$17:$H$255)))</f>
        <v>0</v>
      </c>
      <c r="O41" s="46"/>
      <c r="P41" s="46"/>
      <c r="Q41" s="46"/>
    </row>
    <row r="42" spans="2:17" ht="20.100000000000001" customHeight="1">
      <c r="B42" s="76">
        <f>IFERROR(IF(DarlehenNichtBezahlt*DarlehenIstGut,ZahlungNummer,""), "")</f>
        <v>26</v>
      </c>
      <c r="C42" s="79">
        <f>IFERROR(IF(DarlehenNichtBezahlt*DarlehenIstGut,ZahlungsDatum,DarlehensAnfangsDatum), DarlehensAnfangsDatum)</f>
        <v>46510</v>
      </c>
      <c r="D42" s="80">
        <f>IFERROR(IF(DarlehenNichtBezahlt*DarlehenIstGut,DarlehensWert,""), "")</f>
        <v>375828.97184517205</v>
      </c>
      <c r="E42" s="80">
        <f>IFERROR(IF(DarlehenNichtBezahlt*DarlehenIstGut,MonatlicheZahlung,0), 0)</f>
        <v>1798.0273906504115</v>
      </c>
      <c r="F42" s="80">
        <f>IFERROR(IF(DarlehenNichtBezahlt*DarlehenIstGut,Kapital,0), 0)</f>
        <v>701.85955610199301</v>
      </c>
      <c r="G42" s="80">
        <f>IFERROR(IF(DarlehenNichtBezahlt*DarlehenIstGut,ZinsBetrag,0), 0)</f>
        <v>1096.1678345484183</v>
      </c>
      <c r="H42" s="80">
        <f>IFERROR(IF(DarlehenNichtBezahlt*DarlehenIstGut,AbschlussSaldo,0), 0)</f>
        <v>375127.11228907009</v>
      </c>
      <c r="I42" s="71">
        <f>IF(LEN(Finanzierungsrechner!$B42)=0,0,YEAR(Finanzierungsrechner!$C42))</f>
        <v>2027</v>
      </c>
      <c r="J42" s="71" t="str">
        <f t="array" ref="J42">IFERROR(INDEX(Finanzierungsrechner!$I$17:$I$255,MATCH(0,COUNTIF($J$16:J41,Finanzierungsrechner!$I$17:$I$255),0)),"")</f>
        <v/>
      </c>
      <c r="K42" s="70">
        <f>SUMIF(Finanzierungsrechner!$I$17:$I$255,"&lt;=" &amp;Finanzierungsrechner!$J42,Finanzierungsrechner!$F$17:$F$255)</f>
        <v>0</v>
      </c>
      <c r="L42" s="72">
        <f>SUMIF(Finanzierungsrechner!$I$17:$I$255,"&lt;=" &amp;Finanzierungsrechner!$J42,Finanzierungsrechner!$G$17:$G$255)</f>
        <v>0</v>
      </c>
      <c r="M42" s="72">
        <f t="array" ref="M42">IF(MIN(IF(Finanzierungsrechner!$I$17:$I$255=J42,Finanzierungsrechner!$H$17:$H$255))&lt;0,0,MIN(IF(Finanzierungsrechner!$I$17:$I$255=J42,Finanzierungsrechner!$H$17:$H$255)))</f>
        <v>0</v>
      </c>
      <c r="O42" s="46"/>
      <c r="P42" s="46"/>
      <c r="Q42" s="46"/>
    </row>
    <row r="43" spans="2:17" ht="20.100000000000001" customHeight="1">
      <c r="B43" s="76">
        <f>IFERROR(IF(DarlehenNichtBezahlt*DarlehenIstGut,ZahlungNummer,""), "")</f>
        <v>27</v>
      </c>
      <c r="C43" s="77">
        <f>IFERROR(IF(DarlehenNichtBezahlt*DarlehenIstGut,ZahlungsDatum,DarlehensAnfangsDatum), DarlehensAnfangsDatum)</f>
        <v>46541</v>
      </c>
      <c r="D43" s="78">
        <f>IFERROR(IF(DarlehenNichtBezahlt*DarlehenIstGut,DarlehensWert,""), "")</f>
        <v>375127.11228907009</v>
      </c>
      <c r="E43" s="78">
        <f>IFERROR(IF(DarlehenNichtBezahlt*DarlehenIstGut,MonatlicheZahlung,0), 0)</f>
        <v>1798.0273906504115</v>
      </c>
      <c r="F43" s="78">
        <f>IFERROR(IF(DarlehenNichtBezahlt*DarlehenIstGut,Kapital,0), 0)</f>
        <v>703.90664647395715</v>
      </c>
      <c r="G43" s="78">
        <f>IFERROR(IF(DarlehenNichtBezahlt*DarlehenIstGut,ZinsBetrag,0), 0)</f>
        <v>1094.1207441764543</v>
      </c>
      <c r="H43" s="78">
        <f>IFERROR(IF(DarlehenNichtBezahlt*DarlehenIstGut,AbschlussSaldo,0), 0)</f>
        <v>374423.20564259606</v>
      </c>
      <c r="I43" s="68">
        <f>IF(LEN(Finanzierungsrechner!$B43)=0,0,YEAR(Finanzierungsrechner!$C43))</f>
        <v>2027</v>
      </c>
      <c r="J43" s="68" t="str">
        <f t="array" ref="J43">IFERROR(INDEX(Finanzierungsrechner!$I$17:$I$255,MATCH(0,COUNTIF($J$16:J42,Finanzierungsrechner!$I$17:$I$255),0)),"")</f>
        <v/>
      </c>
      <c r="K43" s="67">
        <f>SUMIF(Finanzierungsrechner!$I$17:$I$255,"&lt;=" &amp;Finanzierungsrechner!$J43,Finanzierungsrechner!$F$17:$F$255)</f>
        <v>0</v>
      </c>
      <c r="L43" s="69">
        <f>SUMIF(Finanzierungsrechner!$I$17:$I$255,"&lt;=" &amp;Finanzierungsrechner!$J43,Finanzierungsrechner!$G$17:$G$255)</f>
        <v>0</v>
      </c>
      <c r="M43" s="69">
        <f t="array" ref="M43">IF(MIN(IF(Finanzierungsrechner!$I$17:$I$255=J43,Finanzierungsrechner!$H$17:$H$255))&lt;0,0,MIN(IF(Finanzierungsrechner!$I$17:$I$255=J43,Finanzierungsrechner!$H$17:$H$255)))</f>
        <v>0</v>
      </c>
      <c r="O43" s="46"/>
      <c r="P43" s="46"/>
      <c r="Q43" s="46"/>
    </row>
    <row r="44" spans="2:17" ht="20.100000000000001" customHeight="1">
      <c r="B44" s="76">
        <f>IFERROR(IF(DarlehenNichtBezahlt*DarlehenIstGut,ZahlungNummer,""), "")</f>
        <v>28</v>
      </c>
      <c r="C44" s="79">
        <f>IFERROR(IF(DarlehenNichtBezahlt*DarlehenIstGut,ZahlungsDatum,DarlehensAnfangsDatum), DarlehensAnfangsDatum)</f>
        <v>46571</v>
      </c>
      <c r="D44" s="80">
        <f>IFERROR(IF(DarlehenNichtBezahlt*DarlehenIstGut,DarlehensWert,""), "")</f>
        <v>374423.20564259606</v>
      </c>
      <c r="E44" s="80">
        <f>IFERROR(IF(DarlehenNichtBezahlt*DarlehenIstGut,MonatlicheZahlung,0), 0)</f>
        <v>1798.0273906504115</v>
      </c>
      <c r="F44" s="80">
        <f>IFERROR(IF(DarlehenNichtBezahlt*DarlehenIstGut,Kapital,0), 0)</f>
        <v>705.95970752617291</v>
      </c>
      <c r="G44" s="80">
        <f>IFERROR(IF(DarlehenNichtBezahlt*DarlehenIstGut,ZinsBetrag,0), 0)</f>
        <v>1092.0676831242386</v>
      </c>
      <c r="H44" s="80">
        <f>IFERROR(IF(DarlehenNichtBezahlt*DarlehenIstGut,AbschlussSaldo,0), 0)</f>
        <v>373717.24593506992</v>
      </c>
      <c r="I44" s="71">
        <f>IF(LEN(Finanzierungsrechner!$B44)=0,0,YEAR(Finanzierungsrechner!$C44))</f>
        <v>2027</v>
      </c>
      <c r="J44" s="71" t="str">
        <f t="array" ref="J44">IFERROR(INDEX(Finanzierungsrechner!$I$17:$I$255,MATCH(0,COUNTIF($J$16:J43,Finanzierungsrechner!$I$17:$I$255),0)),"")</f>
        <v/>
      </c>
      <c r="K44" s="70">
        <f>SUMIF(Finanzierungsrechner!$I$17:$I$255,"&lt;=" &amp;Finanzierungsrechner!$J44,Finanzierungsrechner!$F$17:$F$255)</f>
        <v>0</v>
      </c>
      <c r="L44" s="72">
        <f>SUMIF(Finanzierungsrechner!$I$17:$I$255,"&lt;=" &amp;Finanzierungsrechner!$J44,Finanzierungsrechner!$G$17:$G$255)</f>
        <v>0</v>
      </c>
      <c r="M44" s="72">
        <f t="array" ref="M44">IF(MIN(IF(Finanzierungsrechner!$I$17:$I$255=J44,Finanzierungsrechner!$H$17:$H$255))&lt;0,0,MIN(IF(Finanzierungsrechner!$I$17:$I$255=J44,Finanzierungsrechner!$H$17:$H$255)))</f>
        <v>0</v>
      </c>
      <c r="O44" s="46"/>
      <c r="P44" s="46"/>
      <c r="Q44" s="46"/>
    </row>
    <row r="45" spans="2:17" ht="20.100000000000001" customHeight="1">
      <c r="B45" s="76">
        <f>IFERROR(IF(DarlehenNichtBezahlt*DarlehenIstGut,ZahlungNummer,""), "")</f>
        <v>29</v>
      </c>
      <c r="C45" s="77">
        <f>IFERROR(IF(DarlehenNichtBezahlt*DarlehenIstGut,ZahlungsDatum,DarlehensAnfangsDatum), DarlehensAnfangsDatum)</f>
        <v>46602</v>
      </c>
      <c r="D45" s="78">
        <f>IFERROR(IF(DarlehenNichtBezahlt*DarlehenIstGut,DarlehensWert,""), "")</f>
        <v>373717.24593506992</v>
      </c>
      <c r="E45" s="78">
        <f>IFERROR(IF(DarlehenNichtBezahlt*DarlehenIstGut,MonatlicheZahlung,0), 0)</f>
        <v>1798.0273906504115</v>
      </c>
      <c r="F45" s="78">
        <f>IFERROR(IF(DarlehenNichtBezahlt*DarlehenIstGut,Kapital,0), 0)</f>
        <v>708.01875667312424</v>
      </c>
      <c r="G45" s="78">
        <f>IFERROR(IF(DarlehenNichtBezahlt*DarlehenIstGut,ZinsBetrag,0), 0)</f>
        <v>1090.0086339772872</v>
      </c>
      <c r="H45" s="78">
        <f>IFERROR(IF(DarlehenNichtBezahlt*DarlehenIstGut,AbschlussSaldo,0), 0)</f>
        <v>373009.22717839677</v>
      </c>
      <c r="I45" s="68">
        <f>IF(LEN(Finanzierungsrechner!$B45)=0,0,YEAR(Finanzierungsrechner!$C45))</f>
        <v>2027</v>
      </c>
      <c r="J45" s="68" t="str">
        <f t="array" ref="J45">IFERROR(INDEX(Finanzierungsrechner!$I$17:$I$255,MATCH(0,COUNTIF($J$16:J44,Finanzierungsrechner!$I$17:$I$255),0)),"")</f>
        <v/>
      </c>
      <c r="K45" s="67">
        <f>SUMIF(Finanzierungsrechner!$I$17:$I$255,"&lt;=" &amp;Finanzierungsrechner!$J45,Finanzierungsrechner!$F$17:$F$255)</f>
        <v>0</v>
      </c>
      <c r="L45" s="69">
        <f>SUMIF(Finanzierungsrechner!$I$17:$I$255,"&lt;=" &amp;Finanzierungsrechner!$J45,Finanzierungsrechner!$G$17:$G$255)</f>
        <v>0</v>
      </c>
      <c r="M45" s="69">
        <f t="array" ref="M45">IF(MIN(IF(Finanzierungsrechner!$I$17:$I$255=J45,Finanzierungsrechner!$H$17:$H$255))&lt;0,0,MIN(IF(Finanzierungsrechner!$I$17:$I$255=J45,Finanzierungsrechner!$H$17:$H$255)))</f>
        <v>0</v>
      </c>
      <c r="O45" s="46"/>
      <c r="P45" s="46"/>
      <c r="Q45" s="46"/>
    </row>
    <row r="46" spans="2:17" ht="20.100000000000001" customHeight="1">
      <c r="B46" s="76">
        <f>IFERROR(IF(DarlehenNichtBezahlt*DarlehenIstGut,ZahlungNummer,""), "")</f>
        <v>30</v>
      </c>
      <c r="C46" s="79">
        <f>IFERROR(IF(DarlehenNichtBezahlt*DarlehenIstGut,ZahlungsDatum,DarlehensAnfangsDatum), DarlehensAnfangsDatum)</f>
        <v>46633</v>
      </c>
      <c r="D46" s="80">
        <f>IFERROR(IF(DarlehenNichtBezahlt*DarlehenIstGut,DarlehensWert,""), "")</f>
        <v>373009.22717839677</v>
      </c>
      <c r="E46" s="80">
        <f>IFERROR(IF(DarlehenNichtBezahlt*DarlehenIstGut,MonatlicheZahlung,0), 0)</f>
        <v>1798.0273906504115</v>
      </c>
      <c r="F46" s="80">
        <f>IFERROR(IF(DarlehenNichtBezahlt*DarlehenIstGut,Kapital,0), 0)</f>
        <v>710.08381138008747</v>
      </c>
      <c r="G46" s="80">
        <f>IFERROR(IF(DarlehenNichtBezahlt*DarlehenIstGut,ZinsBetrag,0), 0)</f>
        <v>1087.9435792703241</v>
      </c>
      <c r="H46" s="80">
        <f>IFERROR(IF(DarlehenNichtBezahlt*DarlehenIstGut,AbschlussSaldo,0), 0)</f>
        <v>372299.14336701675</v>
      </c>
      <c r="I46" s="71">
        <f>IF(LEN(Finanzierungsrechner!$B46)=0,0,YEAR(Finanzierungsrechner!$C46))</f>
        <v>2027</v>
      </c>
      <c r="J46" s="71" t="str">
        <f t="array" ref="J46">IFERROR(INDEX(Finanzierungsrechner!$I$17:$I$255,MATCH(0,COUNTIF($J$16:J45,Finanzierungsrechner!$I$17:$I$255),0)),"")</f>
        <v/>
      </c>
      <c r="K46" s="70">
        <f>SUMIF(Finanzierungsrechner!$I$17:$I$255,"&lt;=" &amp;Finanzierungsrechner!$J46,Finanzierungsrechner!$F$17:$F$255)</f>
        <v>0</v>
      </c>
      <c r="L46" s="72">
        <f>SUMIF(Finanzierungsrechner!$I$17:$I$255,"&lt;=" &amp;Finanzierungsrechner!$J46,Finanzierungsrechner!$G$17:$G$255)</f>
        <v>0</v>
      </c>
      <c r="M46" s="72">
        <f t="array" ref="M46">IF(MIN(IF(Finanzierungsrechner!$I$17:$I$255=J46,Finanzierungsrechner!$H$17:$H$255))&lt;0,0,MIN(IF(Finanzierungsrechner!$I$17:$I$255=J46,Finanzierungsrechner!$H$17:$H$255)))</f>
        <v>0</v>
      </c>
      <c r="O46" s="46"/>
      <c r="P46" s="46"/>
      <c r="Q46" s="46"/>
    </row>
    <row r="47" spans="2:17" ht="20.100000000000001" customHeight="1">
      <c r="B47" s="76">
        <f>IFERROR(IF(DarlehenNichtBezahlt*DarlehenIstGut,ZahlungNummer,""), "")</f>
        <v>31</v>
      </c>
      <c r="C47" s="77">
        <f>IFERROR(IF(DarlehenNichtBezahlt*DarlehenIstGut,ZahlungsDatum,DarlehensAnfangsDatum), DarlehensAnfangsDatum)</f>
        <v>46663</v>
      </c>
      <c r="D47" s="78">
        <f>IFERROR(IF(DarlehenNichtBezahlt*DarlehenIstGut,DarlehensWert,""), "")</f>
        <v>372299.14336701675</v>
      </c>
      <c r="E47" s="78">
        <f>IFERROR(IF(DarlehenNichtBezahlt*DarlehenIstGut,MonatlicheZahlung,0), 0)</f>
        <v>1798.0273906504115</v>
      </c>
      <c r="F47" s="78">
        <f>IFERROR(IF(DarlehenNichtBezahlt*DarlehenIstGut,Kapital,0), 0)</f>
        <v>712.15488916327945</v>
      </c>
      <c r="G47" s="78">
        <f>IFERROR(IF(DarlehenNichtBezahlt*DarlehenIstGut,ZinsBetrag,0), 0)</f>
        <v>1085.8725014871318</v>
      </c>
      <c r="H47" s="78">
        <f>IFERROR(IF(DarlehenNichtBezahlt*DarlehenIstGut,AbschlussSaldo,0), 0)</f>
        <v>371586.98847785336</v>
      </c>
      <c r="I47" s="68">
        <f>IF(LEN(Finanzierungsrechner!$B47)=0,0,YEAR(Finanzierungsrechner!$C47))</f>
        <v>2027</v>
      </c>
      <c r="J47" s="68" t="str">
        <f t="array" ref="J47">IFERROR(INDEX(Finanzierungsrechner!$I$17:$I$255,MATCH(0,COUNTIF($J$16:J46,Finanzierungsrechner!$I$17:$I$255),0)),"")</f>
        <v/>
      </c>
      <c r="K47" s="67">
        <f>SUMIF(Finanzierungsrechner!$I$17:$I$255,"&lt;=" &amp;Finanzierungsrechner!$J47,Finanzierungsrechner!$F$17:$F$255)</f>
        <v>0</v>
      </c>
      <c r="L47" s="69">
        <f>SUMIF(Finanzierungsrechner!$I$17:$I$255,"&lt;=" &amp;Finanzierungsrechner!$J47,Finanzierungsrechner!$G$17:$G$255)</f>
        <v>0</v>
      </c>
      <c r="M47" s="69">
        <f t="array" ref="M47">IF(MIN(IF(Finanzierungsrechner!$I$17:$I$255=J47,Finanzierungsrechner!$H$17:$H$255))&lt;0,0,MIN(IF(Finanzierungsrechner!$I$17:$I$255=J47,Finanzierungsrechner!$H$17:$H$255)))</f>
        <v>0</v>
      </c>
      <c r="O47" s="46"/>
      <c r="P47" s="46"/>
      <c r="Q47" s="46"/>
    </row>
    <row r="48" spans="2:17" ht="20.100000000000001" customHeight="1">
      <c r="B48" s="76">
        <f>IFERROR(IF(DarlehenNichtBezahlt*DarlehenIstGut,ZahlungNummer,""), "")</f>
        <v>32</v>
      </c>
      <c r="C48" s="79">
        <f>IFERROR(IF(DarlehenNichtBezahlt*DarlehenIstGut,ZahlungsDatum,DarlehensAnfangsDatum), DarlehensAnfangsDatum)</f>
        <v>46694</v>
      </c>
      <c r="D48" s="80">
        <f>IFERROR(IF(DarlehenNichtBezahlt*DarlehenIstGut,DarlehensWert,""), "")</f>
        <v>371586.98847785336</v>
      </c>
      <c r="E48" s="80">
        <f>IFERROR(IF(DarlehenNichtBezahlt*DarlehenIstGut,MonatlicheZahlung,0), 0)</f>
        <v>1798.0273906504115</v>
      </c>
      <c r="F48" s="80">
        <f>IFERROR(IF(DarlehenNichtBezahlt*DarlehenIstGut,Kapital,0), 0)</f>
        <v>714.23200759000565</v>
      </c>
      <c r="G48" s="80">
        <f>IFERROR(IF(DarlehenNichtBezahlt*DarlehenIstGut,ZinsBetrag,0), 0)</f>
        <v>1083.7953830604058</v>
      </c>
      <c r="H48" s="80">
        <f>IFERROR(IF(DarlehenNichtBezahlt*DarlehenIstGut,AbschlussSaldo,0), 0)</f>
        <v>370872.75647026347</v>
      </c>
      <c r="I48" s="71">
        <f>IF(LEN(Finanzierungsrechner!$B48)=0,0,YEAR(Finanzierungsrechner!$C48))</f>
        <v>2027</v>
      </c>
      <c r="J48" s="71" t="str">
        <f t="array" ref="J48">IFERROR(INDEX(Finanzierungsrechner!$I$17:$I$255,MATCH(0,COUNTIF($J$16:J47,Finanzierungsrechner!$I$17:$I$255),0)),"")</f>
        <v/>
      </c>
      <c r="K48" s="70">
        <f>SUMIF(Finanzierungsrechner!$I$17:$I$255,"&lt;=" &amp;Finanzierungsrechner!$J48,Finanzierungsrechner!$F$17:$F$255)</f>
        <v>0</v>
      </c>
      <c r="L48" s="72">
        <f>SUMIF(Finanzierungsrechner!$I$17:$I$255,"&lt;=" &amp;Finanzierungsrechner!$J48,Finanzierungsrechner!$G$17:$G$255)</f>
        <v>0</v>
      </c>
      <c r="M48" s="72">
        <f t="array" ref="M48">IF(MIN(IF(Finanzierungsrechner!$I$17:$I$255=J48,Finanzierungsrechner!$H$17:$H$255))&lt;0,0,MIN(IF(Finanzierungsrechner!$I$17:$I$255=J48,Finanzierungsrechner!$H$17:$H$255)))</f>
        <v>0</v>
      </c>
      <c r="O48" s="46"/>
      <c r="P48" s="46"/>
      <c r="Q48" s="46"/>
    </row>
    <row r="49" spans="2:17" ht="20.100000000000001" customHeight="1">
      <c r="B49" s="76">
        <f>IFERROR(IF(DarlehenNichtBezahlt*DarlehenIstGut,ZahlungNummer,""), "")</f>
        <v>33</v>
      </c>
      <c r="C49" s="77">
        <f>IFERROR(IF(DarlehenNichtBezahlt*DarlehenIstGut,ZahlungsDatum,DarlehensAnfangsDatum), DarlehensAnfangsDatum)</f>
        <v>46724</v>
      </c>
      <c r="D49" s="78">
        <f>IFERROR(IF(DarlehenNichtBezahlt*DarlehenIstGut,DarlehensWert,""), "")</f>
        <v>370872.75647026347</v>
      </c>
      <c r="E49" s="78">
        <f>IFERROR(IF(DarlehenNichtBezahlt*DarlehenIstGut,MonatlicheZahlung,0), 0)</f>
        <v>1798.0273906504115</v>
      </c>
      <c r="F49" s="78">
        <f>IFERROR(IF(DarlehenNichtBezahlt*DarlehenIstGut,Kapital,0), 0)</f>
        <v>716.31518427880985</v>
      </c>
      <c r="G49" s="78">
        <f>IFERROR(IF(DarlehenNichtBezahlt*DarlehenIstGut,ZinsBetrag,0), 0)</f>
        <v>1081.7122063716015</v>
      </c>
      <c r="H49" s="78">
        <f>IFERROR(IF(DarlehenNichtBezahlt*DarlehenIstGut,AbschlussSaldo,0), 0)</f>
        <v>370156.44128598471</v>
      </c>
      <c r="I49" s="68">
        <f>IF(LEN(Finanzierungsrechner!$B49)=0,0,YEAR(Finanzierungsrechner!$C49))</f>
        <v>2027</v>
      </c>
      <c r="J49" s="68" t="str">
        <f t="array" ref="J49">IFERROR(INDEX(Finanzierungsrechner!$I$17:$I$255,MATCH(0,COUNTIF($J$16:J48,Finanzierungsrechner!$I$17:$I$255),0)),"")</f>
        <v/>
      </c>
      <c r="K49" s="67">
        <f>SUMIF(Finanzierungsrechner!$I$17:$I$255,"&lt;=" &amp;Finanzierungsrechner!$J49,Finanzierungsrechner!$F$17:$F$255)</f>
        <v>0</v>
      </c>
      <c r="L49" s="69">
        <f>SUMIF(Finanzierungsrechner!$I$17:$I$255,"&lt;=" &amp;Finanzierungsrechner!$J49,Finanzierungsrechner!$G$17:$G$255)</f>
        <v>0</v>
      </c>
      <c r="M49" s="69">
        <f t="array" ref="M49">IF(MIN(IF(Finanzierungsrechner!$I$17:$I$255=J49,Finanzierungsrechner!$H$17:$H$255))&lt;0,0,MIN(IF(Finanzierungsrechner!$I$17:$I$255=J49,Finanzierungsrechner!$H$17:$H$255)))</f>
        <v>0</v>
      </c>
      <c r="O49" s="46"/>
      <c r="P49" s="46"/>
      <c r="Q49" s="46"/>
    </row>
    <row r="50" spans="2:17" ht="20.100000000000001" customHeight="1">
      <c r="B50" s="76">
        <f>IFERROR(IF(DarlehenNichtBezahlt*DarlehenIstGut,ZahlungNummer,""), "")</f>
        <v>34</v>
      </c>
      <c r="C50" s="79">
        <f>IFERROR(IF(DarlehenNichtBezahlt*DarlehenIstGut,ZahlungsDatum,DarlehensAnfangsDatum), DarlehensAnfangsDatum)</f>
        <v>46755</v>
      </c>
      <c r="D50" s="80">
        <f>IFERROR(IF(DarlehenNichtBezahlt*DarlehenIstGut,DarlehensWert,""), "")</f>
        <v>370156.44128598471</v>
      </c>
      <c r="E50" s="80">
        <f>IFERROR(IF(DarlehenNichtBezahlt*DarlehenIstGut,MonatlicheZahlung,0), 0)</f>
        <v>1798.0273906504115</v>
      </c>
      <c r="F50" s="80">
        <f>IFERROR(IF(DarlehenNichtBezahlt*DarlehenIstGut,Kapital,0), 0)</f>
        <v>718.40443689962297</v>
      </c>
      <c r="G50" s="80">
        <f>IFERROR(IF(DarlehenNichtBezahlt*DarlehenIstGut,ZinsBetrag,0), 0)</f>
        <v>1079.6229537507882</v>
      </c>
      <c r="H50" s="80">
        <f>IFERROR(IF(DarlehenNichtBezahlt*DarlehenIstGut,AbschlussSaldo,0), 0)</f>
        <v>369438.03684908507</v>
      </c>
      <c r="I50" s="71">
        <f>IF(LEN(Finanzierungsrechner!$B50)=0,0,YEAR(Finanzierungsrechner!$C50))</f>
        <v>2028</v>
      </c>
      <c r="J50" s="71" t="str">
        <f t="array" ref="J50">IFERROR(INDEX(Finanzierungsrechner!$I$17:$I$255,MATCH(0,COUNTIF($J$16:J49,Finanzierungsrechner!$I$17:$I$255),0)),"")</f>
        <v/>
      </c>
      <c r="K50" s="70">
        <f>SUMIF(Finanzierungsrechner!$I$17:$I$255,"&lt;=" &amp;Finanzierungsrechner!$J50,Finanzierungsrechner!$F$17:$F$255)</f>
        <v>0</v>
      </c>
      <c r="L50" s="72">
        <f>SUMIF(Finanzierungsrechner!$I$17:$I$255,"&lt;=" &amp;Finanzierungsrechner!$J50,Finanzierungsrechner!$G$17:$G$255)</f>
        <v>0</v>
      </c>
      <c r="M50" s="72">
        <f t="array" ref="M50">IF(MIN(IF(Finanzierungsrechner!$I$17:$I$255=J50,Finanzierungsrechner!$H$17:$H$255))&lt;0,0,MIN(IF(Finanzierungsrechner!$I$17:$I$255=J50,Finanzierungsrechner!$H$17:$H$255)))</f>
        <v>0</v>
      </c>
      <c r="O50" s="46"/>
      <c r="P50" s="46"/>
      <c r="Q50" s="46"/>
    </row>
    <row r="51" spans="2:17" ht="20.100000000000001" customHeight="1">
      <c r="B51" s="76">
        <f>IFERROR(IF(DarlehenNichtBezahlt*DarlehenIstGut,ZahlungNummer,""), "")</f>
        <v>35</v>
      </c>
      <c r="C51" s="77">
        <f>IFERROR(IF(DarlehenNichtBezahlt*DarlehenIstGut,ZahlungsDatum,DarlehensAnfangsDatum), DarlehensAnfangsDatum)</f>
        <v>46786</v>
      </c>
      <c r="D51" s="78">
        <f>IFERROR(IF(DarlehenNichtBezahlt*DarlehenIstGut,DarlehensWert,""), "")</f>
        <v>369438.03684908507</v>
      </c>
      <c r="E51" s="78">
        <f>IFERROR(IF(DarlehenNichtBezahlt*DarlehenIstGut,MonatlicheZahlung,0), 0)</f>
        <v>1798.0273906504115</v>
      </c>
      <c r="F51" s="78">
        <f>IFERROR(IF(DarlehenNichtBezahlt*DarlehenIstGut,Kapital,0), 0)</f>
        <v>720.49978317391356</v>
      </c>
      <c r="G51" s="78">
        <f>IFERROR(IF(DarlehenNichtBezahlt*DarlehenIstGut,ZinsBetrag,0), 0)</f>
        <v>1077.5276074764979</v>
      </c>
      <c r="H51" s="78">
        <f>IFERROR(IF(DarlehenNichtBezahlt*DarlehenIstGut,AbschlussSaldo,0), 0)</f>
        <v>368717.53706591111</v>
      </c>
      <c r="I51" s="68">
        <f>IF(LEN(Finanzierungsrechner!$B51)=0,0,YEAR(Finanzierungsrechner!$C51))</f>
        <v>2028</v>
      </c>
      <c r="J51" s="68" t="str">
        <f t="array" ref="J51">IFERROR(INDEX(Finanzierungsrechner!$I$17:$I$255,MATCH(0,COUNTIF($J$16:J50,Finanzierungsrechner!$I$17:$I$255),0)),"")</f>
        <v/>
      </c>
      <c r="K51" s="67">
        <f>SUMIF(Finanzierungsrechner!$I$17:$I$255,"&lt;=" &amp;Finanzierungsrechner!$J51,Finanzierungsrechner!$F$17:$F$255)</f>
        <v>0</v>
      </c>
      <c r="L51" s="69">
        <f>SUMIF(Finanzierungsrechner!$I$17:$I$255,"&lt;=" &amp;Finanzierungsrechner!$J51,Finanzierungsrechner!$G$17:$G$255)</f>
        <v>0</v>
      </c>
      <c r="M51" s="69">
        <f t="array" ref="M51">IF(MIN(IF(Finanzierungsrechner!$I$17:$I$255=J51,Finanzierungsrechner!$H$17:$H$255))&lt;0,0,MIN(IF(Finanzierungsrechner!$I$17:$I$255=J51,Finanzierungsrechner!$H$17:$H$255)))</f>
        <v>0</v>
      </c>
      <c r="O51" s="46"/>
      <c r="P51" s="46"/>
      <c r="Q51" s="46"/>
    </row>
    <row r="52" spans="2:17" ht="20.100000000000001" customHeight="1">
      <c r="B52" s="76">
        <f>IFERROR(IF(DarlehenNichtBezahlt*DarlehenIstGut,ZahlungNummer,""), "")</f>
        <v>36</v>
      </c>
      <c r="C52" s="79">
        <f>IFERROR(IF(DarlehenNichtBezahlt*DarlehenIstGut,ZahlungsDatum,DarlehensAnfangsDatum), DarlehensAnfangsDatum)</f>
        <v>46815</v>
      </c>
      <c r="D52" s="80">
        <f>IFERROR(IF(DarlehenNichtBezahlt*DarlehenIstGut,DarlehensWert,""), "")</f>
        <v>368717.53706591111</v>
      </c>
      <c r="E52" s="80">
        <f>IFERROR(IF(DarlehenNichtBezahlt*DarlehenIstGut,MonatlicheZahlung,0), 0)</f>
        <v>1798.0273906504115</v>
      </c>
      <c r="F52" s="80">
        <f>IFERROR(IF(DarlehenNichtBezahlt*DarlehenIstGut,Kapital,0), 0)</f>
        <v>722.60124087483746</v>
      </c>
      <c r="G52" s="80">
        <f>IFERROR(IF(DarlehenNichtBezahlt*DarlehenIstGut,ZinsBetrag,0), 0)</f>
        <v>1075.426149775574</v>
      </c>
      <c r="H52" s="80">
        <f>IFERROR(IF(DarlehenNichtBezahlt*DarlehenIstGut,AbschlussSaldo,0), 0)</f>
        <v>367994.93582503631</v>
      </c>
      <c r="I52" s="71">
        <f>IF(LEN(Finanzierungsrechner!$B52)=0,0,YEAR(Finanzierungsrechner!$C52))</f>
        <v>2028</v>
      </c>
      <c r="J52" s="71" t="str">
        <f t="array" ref="J52">IFERROR(INDEX(Finanzierungsrechner!$I$17:$I$255,MATCH(0,COUNTIF($J$16:J51,Finanzierungsrechner!$I$17:$I$255),0)),"")</f>
        <v/>
      </c>
      <c r="K52" s="70">
        <f>SUMIF(Finanzierungsrechner!$I$17:$I$255,"&lt;=" &amp;Finanzierungsrechner!$J52,Finanzierungsrechner!$F$17:$F$255)</f>
        <v>0</v>
      </c>
      <c r="L52" s="72">
        <f>SUMIF(Finanzierungsrechner!$I$17:$I$255,"&lt;=" &amp;Finanzierungsrechner!$J52,Finanzierungsrechner!$G$17:$G$255)</f>
        <v>0</v>
      </c>
      <c r="M52" s="72">
        <f t="array" ref="M52">IF(MIN(IF(Finanzierungsrechner!$I$17:$I$255=J52,Finanzierungsrechner!$H$17:$H$255))&lt;0,0,MIN(IF(Finanzierungsrechner!$I$17:$I$255=J52,Finanzierungsrechner!$H$17:$H$255)))</f>
        <v>0</v>
      </c>
      <c r="O52" s="46"/>
      <c r="P52" s="46"/>
      <c r="Q52" s="46"/>
    </row>
    <row r="53" spans="2:17" ht="20.100000000000001" customHeight="1">
      <c r="B53" s="76">
        <f>IFERROR(IF(DarlehenNichtBezahlt*DarlehenIstGut,ZahlungNummer,""), "")</f>
        <v>37</v>
      </c>
      <c r="C53" s="77">
        <f>IFERROR(IF(DarlehenNichtBezahlt*DarlehenIstGut,ZahlungsDatum,DarlehensAnfangsDatum), DarlehensAnfangsDatum)</f>
        <v>46846</v>
      </c>
      <c r="D53" s="78">
        <f>IFERROR(IF(DarlehenNichtBezahlt*DarlehenIstGut,DarlehensWert,""), "")</f>
        <v>367994.93582503631</v>
      </c>
      <c r="E53" s="78">
        <f>IFERROR(IF(DarlehenNichtBezahlt*DarlehenIstGut,MonatlicheZahlung,0), 0)</f>
        <v>1798.0273906504115</v>
      </c>
      <c r="F53" s="78">
        <f>IFERROR(IF(DarlehenNichtBezahlt*DarlehenIstGut,Kapital,0), 0)</f>
        <v>724.70882782738909</v>
      </c>
      <c r="G53" s="78">
        <f>IFERROR(IF(DarlehenNichtBezahlt*DarlehenIstGut,ZinsBetrag,0), 0)</f>
        <v>1073.3185628230224</v>
      </c>
      <c r="H53" s="78">
        <f>IFERROR(IF(DarlehenNichtBezahlt*DarlehenIstGut,AbschlussSaldo,0), 0)</f>
        <v>367270.22699720896</v>
      </c>
      <c r="I53" s="68">
        <f>IF(LEN(Finanzierungsrechner!$B53)=0,0,YEAR(Finanzierungsrechner!$C53))</f>
        <v>2028</v>
      </c>
      <c r="J53" s="68" t="str">
        <f t="array" ref="J53">IFERROR(INDEX(Finanzierungsrechner!$I$17:$I$255,MATCH(0,COUNTIF($J$16:J52,Finanzierungsrechner!$I$17:$I$255),0)),"")</f>
        <v/>
      </c>
      <c r="K53" s="67">
        <f>SUMIF(Finanzierungsrechner!$I$17:$I$255,"&lt;=" &amp;Finanzierungsrechner!$J53,Finanzierungsrechner!$F$17:$F$255)</f>
        <v>0</v>
      </c>
      <c r="L53" s="69">
        <f>SUMIF(Finanzierungsrechner!$I$17:$I$255,"&lt;=" &amp;Finanzierungsrechner!$J53,Finanzierungsrechner!$G$17:$G$255)</f>
        <v>0</v>
      </c>
      <c r="M53" s="69">
        <f t="array" ref="M53">IF(MIN(IF(Finanzierungsrechner!$I$17:$I$255=J53,Finanzierungsrechner!$H$17:$H$255))&lt;0,0,MIN(IF(Finanzierungsrechner!$I$17:$I$255=J53,Finanzierungsrechner!$H$17:$H$255)))</f>
        <v>0</v>
      </c>
      <c r="O53" s="46"/>
      <c r="P53" s="46"/>
      <c r="Q53" s="46"/>
    </row>
    <row r="54" spans="2:17" ht="20.100000000000001" customHeight="1">
      <c r="B54" s="76">
        <f>IFERROR(IF(DarlehenNichtBezahlt*DarlehenIstGut,ZahlungNummer,""), "")</f>
        <v>38</v>
      </c>
      <c r="C54" s="79">
        <f>IFERROR(IF(DarlehenNichtBezahlt*DarlehenIstGut,ZahlungsDatum,DarlehensAnfangsDatum), DarlehensAnfangsDatum)</f>
        <v>46876</v>
      </c>
      <c r="D54" s="80">
        <f>IFERROR(IF(DarlehenNichtBezahlt*DarlehenIstGut,DarlehensWert,""), "")</f>
        <v>367270.22699720896</v>
      </c>
      <c r="E54" s="80">
        <f>IFERROR(IF(DarlehenNichtBezahlt*DarlehenIstGut,MonatlicheZahlung,0), 0)</f>
        <v>1798.0273906504115</v>
      </c>
      <c r="F54" s="80">
        <f>IFERROR(IF(DarlehenNichtBezahlt*DarlehenIstGut,Kapital,0), 0)</f>
        <v>726.8225619085523</v>
      </c>
      <c r="G54" s="80">
        <f>IFERROR(IF(DarlehenNichtBezahlt*DarlehenIstGut,ZinsBetrag,0), 0)</f>
        <v>1071.2048287418593</v>
      </c>
      <c r="H54" s="80">
        <f>IFERROR(IF(DarlehenNichtBezahlt*DarlehenIstGut,AbschlussSaldo,0), 0)</f>
        <v>366543.40443530038</v>
      </c>
      <c r="I54" s="71">
        <f>IF(LEN(Finanzierungsrechner!$B54)=0,0,YEAR(Finanzierungsrechner!$C54))</f>
        <v>2028</v>
      </c>
      <c r="J54" s="71" t="str">
        <f t="array" ref="J54">IFERROR(INDEX(Finanzierungsrechner!$I$17:$I$255,MATCH(0,COUNTIF($J$16:J53,Finanzierungsrechner!$I$17:$I$255),0)),"")</f>
        <v/>
      </c>
      <c r="K54" s="70">
        <f>SUMIF(Finanzierungsrechner!$I$17:$I$255,"&lt;=" &amp;Finanzierungsrechner!$J54,Finanzierungsrechner!$F$17:$F$255)</f>
        <v>0</v>
      </c>
      <c r="L54" s="72">
        <f>SUMIF(Finanzierungsrechner!$I$17:$I$255,"&lt;=" &amp;Finanzierungsrechner!$J54,Finanzierungsrechner!$G$17:$G$255)</f>
        <v>0</v>
      </c>
      <c r="M54" s="72">
        <f t="array" ref="M54">IF(MIN(IF(Finanzierungsrechner!$I$17:$I$255=J54,Finanzierungsrechner!$H$17:$H$255))&lt;0,0,MIN(IF(Finanzierungsrechner!$I$17:$I$255=J54,Finanzierungsrechner!$H$17:$H$255)))</f>
        <v>0</v>
      </c>
      <c r="O54" s="46"/>
      <c r="P54" s="46"/>
      <c r="Q54" s="46"/>
    </row>
    <row r="55" spans="2:17" ht="20.100000000000001" customHeight="1">
      <c r="B55" s="76">
        <f>IFERROR(IF(DarlehenNichtBezahlt*DarlehenIstGut,ZahlungNummer,""), "")</f>
        <v>39</v>
      </c>
      <c r="C55" s="77">
        <f>IFERROR(IF(DarlehenNichtBezahlt*DarlehenIstGut,ZahlungsDatum,DarlehensAnfangsDatum), DarlehensAnfangsDatum)</f>
        <v>46907</v>
      </c>
      <c r="D55" s="78">
        <f>IFERROR(IF(DarlehenNichtBezahlt*DarlehenIstGut,DarlehensWert,""), "")</f>
        <v>366543.40443530038</v>
      </c>
      <c r="E55" s="78">
        <f>IFERROR(IF(DarlehenNichtBezahlt*DarlehenIstGut,MonatlicheZahlung,0), 0)</f>
        <v>1798.0273906504115</v>
      </c>
      <c r="F55" s="78">
        <f>IFERROR(IF(DarlehenNichtBezahlt*DarlehenIstGut,Kapital,0), 0)</f>
        <v>728.94246104745218</v>
      </c>
      <c r="G55" s="78">
        <f>IFERROR(IF(DarlehenNichtBezahlt*DarlehenIstGut,ZinsBetrag,0), 0)</f>
        <v>1069.0849296029594</v>
      </c>
      <c r="H55" s="78">
        <f>IFERROR(IF(DarlehenNichtBezahlt*DarlehenIstGut,AbschlussSaldo,0), 0)</f>
        <v>365814.46197425283</v>
      </c>
      <c r="I55" s="68">
        <f>IF(LEN(Finanzierungsrechner!$B55)=0,0,YEAR(Finanzierungsrechner!$C55))</f>
        <v>2028</v>
      </c>
      <c r="J55" s="68" t="str">
        <f t="array" ref="J55">IFERROR(INDEX(Finanzierungsrechner!$I$17:$I$255,MATCH(0,COUNTIF($J$16:J54,Finanzierungsrechner!$I$17:$I$255),0)),"")</f>
        <v/>
      </c>
      <c r="K55" s="67">
        <f>SUMIF(Finanzierungsrechner!$I$17:$I$255,"&lt;=" &amp;Finanzierungsrechner!$J55,Finanzierungsrechner!$F$17:$F$255)</f>
        <v>0</v>
      </c>
      <c r="L55" s="69">
        <f>SUMIF(Finanzierungsrechner!$I$17:$I$255,"&lt;=" &amp;Finanzierungsrechner!$J55,Finanzierungsrechner!$G$17:$G$255)</f>
        <v>0</v>
      </c>
      <c r="M55" s="69">
        <f t="array" ref="M55">IF(MIN(IF(Finanzierungsrechner!$I$17:$I$255=J55,Finanzierungsrechner!$H$17:$H$255))&lt;0,0,MIN(IF(Finanzierungsrechner!$I$17:$I$255=J55,Finanzierungsrechner!$H$17:$H$255)))</f>
        <v>0</v>
      </c>
      <c r="O55" s="46"/>
      <c r="P55" s="46"/>
      <c r="Q55" s="46"/>
    </row>
    <row r="56" spans="2:17" ht="20.100000000000001" customHeight="1">
      <c r="B56" s="76">
        <f>IFERROR(IF(DarlehenNichtBezahlt*DarlehenIstGut,ZahlungNummer,""), "")</f>
        <v>40</v>
      </c>
      <c r="C56" s="79">
        <f>IFERROR(IF(DarlehenNichtBezahlt*DarlehenIstGut,ZahlungsDatum,DarlehensAnfangsDatum), DarlehensAnfangsDatum)</f>
        <v>46937</v>
      </c>
      <c r="D56" s="80">
        <f>IFERROR(IF(DarlehenNichtBezahlt*DarlehenIstGut,DarlehensWert,""), "")</f>
        <v>365814.46197425283</v>
      </c>
      <c r="E56" s="80">
        <f>IFERROR(IF(DarlehenNichtBezahlt*DarlehenIstGut,MonatlicheZahlung,0), 0)</f>
        <v>1798.0273906504115</v>
      </c>
      <c r="F56" s="80">
        <f>IFERROR(IF(DarlehenNichtBezahlt*DarlehenIstGut,Kapital,0), 0)</f>
        <v>731.06854322550737</v>
      </c>
      <c r="G56" s="80">
        <f>IFERROR(IF(DarlehenNichtBezahlt*DarlehenIstGut,ZinsBetrag,0), 0)</f>
        <v>1066.9588474249042</v>
      </c>
      <c r="H56" s="80">
        <f>IFERROR(IF(DarlehenNichtBezahlt*DarlehenIstGut,AbschlussSaldo,0), 0)</f>
        <v>365083.39343102742</v>
      </c>
      <c r="I56" s="71">
        <f>IF(LEN(Finanzierungsrechner!$B56)=0,0,YEAR(Finanzierungsrechner!$C56))</f>
        <v>2028</v>
      </c>
      <c r="J56" s="71" t="str">
        <f t="array" ref="J56">IFERROR(INDEX(Finanzierungsrechner!$I$17:$I$255,MATCH(0,COUNTIF($J$16:J55,Finanzierungsrechner!$I$17:$I$255),0)),"")</f>
        <v/>
      </c>
      <c r="K56" s="70">
        <f>SUMIF(Finanzierungsrechner!$I$17:$I$255,"&lt;=" &amp;Finanzierungsrechner!$J56,Finanzierungsrechner!$F$17:$F$255)</f>
        <v>0</v>
      </c>
      <c r="L56" s="72">
        <f>SUMIF(Finanzierungsrechner!$I$17:$I$255,"&lt;=" &amp;Finanzierungsrechner!$J56,Finanzierungsrechner!$G$17:$G$255)</f>
        <v>0</v>
      </c>
      <c r="M56" s="72">
        <f t="array" ref="M56">IF(MIN(IF(Finanzierungsrechner!$I$17:$I$255=J56,Finanzierungsrechner!$H$17:$H$255))&lt;0,0,MIN(IF(Finanzierungsrechner!$I$17:$I$255=J56,Finanzierungsrechner!$H$17:$H$255)))</f>
        <v>0</v>
      </c>
      <c r="O56" s="46"/>
      <c r="P56" s="46"/>
      <c r="Q56" s="46"/>
    </row>
    <row r="57" spans="2:17" ht="20.100000000000001" customHeight="1">
      <c r="B57" s="76">
        <f>IFERROR(IF(DarlehenNichtBezahlt*DarlehenIstGut,ZahlungNummer,""), "")</f>
        <v>41</v>
      </c>
      <c r="C57" s="77">
        <f>IFERROR(IF(DarlehenNichtBezahlt*DarlehenIstGut,ZahlungsDatum,DarlehensAnfangsDatum), DarlehensAnfangsDatum)</f>
        <v>46968</v>
      </c>
      <c r="D57" s="78">
        <f>IFERROR(IF(DarlehenNichtBezahlt*DarlehenIstGut,DarlehensWert,""), "")</f>
        <v>365083.39343102742</v>
      </c>
      <c r="E57" s="78">
        <f>IFERROR(IF(DarlehenNichtBezahlt*DarlehenIstGut,MonatlicheZahlung,0), 0)</f>
        <v>1798.0273906504115</v>
      </c>
      <c r="F57" s="78">
        <f>IFERROR(IF(DarlehenNichtBezahlt*DarlehenIstGut,Kapital,0), 0)</f>
        <v>733.20082647658171</v>
      </c>
      <c r="G57" s="78">
        <f>IFERROR(IF(DarlehenNichtBezahlt*DarlehenIstGut,ZinsBetrag,0), 0)</f>
        <v>1064.8265641738296</v>
      </c>
      <c r="H57" s="78">
        <f>IFERROR(IF(DarlehenNichtBezahlt*DarlehenIstGut,AbschlussSaldo,0), 0)</f>
        <v>364350.1926045508</v>
      </c>
      <c r="I57" s="68">
        <f>IF(LEN(Finanzierungsrechner!$B57)=0,0,YEAR(Finanzierungsrechner!$C57))</f>
        <v>2028</v>
      </c>
      <c r="J57" s="68" t="str">
        <f t="array" ref="J57">IFERROR(INDEX(Finanzierungsrechner!$I$17:$I$255,MATCH(0,COUNTIF($J$16:J56,Finanzierungsrechner!$I$17:$I$255),0)),"")</f>
        <v/>
      </c>
      <c r="K57" s="67">
        <f>SUMIF(Finanzierungsrechner!$I$17:$I$255,"&lt;=" &amp;Finanzierungsrechner!$J57,Finanzierungsrechner!$F$17:$F$255)</f>
        <v>0</v>
      </c>
      <c r="L57" s="69">
        <f>SUMIF(Finanzierungsrechner!$I$17:$I$255,"&lt;=" &amp;Finanzierungsrechner!$J57,Finanzierungsrechner!$G$17:$G$255)</f>
        <v>0</v>
      </c>
      <c r="M57" s="69">
        <f t="array" ref="M57">IF(MIN(IF(Finanzierungsrechner!$I$17:$I$255=J57,Finanzierungsrechner!$H$17:$H$255))&lt;0,0,MIN(IF(Finanzierungsrechner!$I$17:$I$255=J57,Finanzierungsrechner!$H$17:$H$255)))</f>
        <v>0</v>
      </c>
      <c r="O57" s="46"/>
      <c r="P57" s="46"/>
      <c r="Q57" s="46"/>
    </row>
    <row r="58" spans="2:17" ht="20.100000000000001" customHeight="1">
      <c r="B58" s="76">
        <f>IFERROR(IF(DarlehenNichtBezahlt*DarlehenIstGut,ZahlungNummer,""), "")</f>
        <v>42</v>
      </c>
      <c r="C58" s="79">
        <f>IFERROR(IF(DarlehenNichtBezahlt*DarlehenIstGut,ZahlungsDatum,DarlehensAnfangsDatum), DarlehensAnfangsDatum)</f>
        <v>46999</v>
      </c>
      <c r="D58" s="80">
        <f>IFERROR(IF(DarlehenNichtBezahlt*DarlehenIstGut,DarlehensWert,""), "")</f>
        <v>364350.1926045508</v>
      </c>
      <c r="E58" s="80">
        <f>IFERROR(IF(DarlehenNichtBezahlt*DarlehenIstGut,MonatlicheZahlung,0), 0)</f>
        <v>1798.0273906504115</v>
      </c>
      <c r="F58" s="80">
        <f>IFERROR(IF(DarlehenNichtBezahlt*DarlehenIstGut,Kapital,0), 0)</f>
        <v>735.33932888713844</v>
      </c>
      <c r="G58" s="80">
        <f>IFERROR(IF(DarlehenNichtBezahlt*DarlehenIstGut,ZinsBetrag,0), 0)</f>
        <v>1062.688061763273</v>
      </c>
      <c r="H58" s="80">
        <f>IFERROR(IF(DarlehenNichtBezahlt*DarlehenIstGut,AbschlussSaldo,0), 0)</f>
        <v>363614.85327566363</v>
      </c>
      <c r="I58" s="71">
        <f>IF(LEN(Finanzierungsrechner!$B58)=0,0,YEAR(Finanzierungsrechner!$C58))</f>
        <v>2028</v>
      </c>
      <c r="J58" s="71" t="str">
        <f t="array" ref="J58">IFERROR(INDEX(Finanzierungsrechner!$I$17:$I$255,MATCH(0,COUNTIF($J$16:J57,Finanzierungsrechner!$I$17:$I$255),0)),"")</f>
        <v/>
      </c>
      <c r="K58" s="70">
        <f>SUMIF(Finanzierungsrechner!$I$17:$I$255,"&lt;=" &amp;Finanzierungsrechner!$J58,Finanzierungsrechner!$F$17:$F$255)</f>
        <v>0</v>
      </c>
      <c r="L58" s="72">
        <f>SUMIF(Finanzierungsrechner!$I$17:$I$255,"&lt;=" &amp;Finanzierungsrechner!$J58,Finanzierungsrechner!$G$17:$G$255)</f>
        <v>0</v>
      </c>
      <c r="M58" s="72">
        <f t="array" ref="M58">IF(MIN(IF(Finanzierungsrechner!$I$17:$I$255=J58,Finanzierungsrechner!$H$17:$H$255))&lt;0,0,MIN(IF(Finanzierungsrechner!$I$17:$I$255=J58,Finanzierungsrechner!$H$17:$H$255)))</f>
        <v>0</v>
      </c>
      <c r="O58" s="46"/>
      <c r="P58" s="46"/>
      <c r="Q58" s="46"/>
    </row>
    <row r="59" spans="2:17" ht="20.100000000000001" customHeight="1">
      <c r="B59" s="76">
        <f>IFERROR(IF(DarlehenNichtBezahlt*DarlehenIstGut,ZahlungNummer,""), "")</f>
        <v>43</v>
      </c>
      <c r="C59" s="77">
        <f>IFERROR(IF(DarlehenNichtBezahlt*DarlehenIstGut,ZahlungsDatum,DarlehensAnfangsDatum), DarlehensAnfangsDatum)</f>
        <v>47029</v>
      </c>
      <c r="D59" s="78">
        <f>IFERROR(IF(DarlehenNichtBezahlt*DarlehenIstGut,DarlehensWert,""), "")</f>
        <v>363614.85327566363</v>
      </c>
      <c r="E59" s="78">
        <f>IFERROR(IF(DarlehenNichtBezahlt*DarlehenIstGut,MonatlicheZahlung,0), 0)</f>
        <v>1798.0273906504115</v>
      </c>
      <c r="F59" s="78">
        <f>IFERROR(IF(DarlehenNichtBezahlt*DarlehenIstGut,Kapital,0), 0)</f>
        <v>737.48406859639249</v>
      </c>
      <c r="G59" s="78">
        <f>IFERROR(IF(DarlehenNichtBezahlt*DarlehenIstGut,ZinsBetrag,0), 0)</f>
        <v>1060.5433220540185</v>
      </c>
      <c r="H59" s="78">
        <f>IFERROR(IF(DarlehenNichtBezahlt*DarlehenIstGut,AbschlussSaldo,0), 0)</f>
        <v>362877.36920706724</v>
      </c>
      <c r="I59" s="68">
        <f>IF(LEN(Finanzierungsrechner!$B59)=0,0,YEAR(Finanzierungsrechner!$C59))</f>
        <v>2028</v>
      </c>
      <c r="J59" s="68" t="str">
        <f t="array" ref="J59">IFERROR(INDEX(Finanzierungsrechner!$I$17:$I$255,MATCH(0,COUNTIF($J$16:J58,Finanzierungsrechner!$I$17:$I$255),0)),"")</f>
        <v/>
      </c>
      <c r="K59" s="67">
        <f>SUMIF(Finanzierungsrechner!$I$17:$I$255,"&lt;=" &amp;Finanzierungsrechner!$J59,Finanzierungsrechner!$F$17:$F$255)</f>
        <v>0</v>
      </c>
      <c r="L59" s="69">
        <f>SUMIF(Finanzierungsrechner!$I$17:$I$255,"&lt;=" &amp;Finanzierungsrechner!$J59,Finanzierungsrechner!$G$17:$G$255)</f>
        <v>0</v>
      </c>
      <c r="M59" s="69">
        <f t="array" ref="M59">IF(MIN(IF(Finanzierungsrechner!$I$17:$I$255=J59,Finanzierungsrechner!$H$17:$H$255))&lt;0,0,MIN(IF(Finanzierungsrechner!$I$17:$I$255=J59,Finanzierungsrechner!$H$17:$H$255)))</f>
        <v>0</v>
      </c>
      <c r="O59" s="46"/>
      <c r="P59" s="46"/>
      <c r="Q59" s="46"/>
    </row>
    <row r="60" spans="2:17" ht="20.100000000000001" customHeight="1">
      <c r="B60" s="76">
        <f>IFERROR(IF(DarlehenNichtBezahlt*DarlehenIstGut,ZahlungNummer,""), "")</f>
        <v>44</v>
      </c>
      <c r="C60" s="79">
        <f>IFERROR(IF(DarlehenNichtBezahlt*DarlehenIstGut,ZahlungsDatum,DarlehensAnfangsDatum), DarlehensAnfangsDatum)</f>
        <v>47060</v>
      </c>
      <c r="D60" s="80">
        <f>IFERROR(IF(DarlehenNichtBezahlt*DarlehenIstGut,DarlehensWert,""), "")</f>
        <v>362877.36920706724</v>
      </c>
      <c r="E60" s="80">
        <f>IFERROR(IF(DarlehenNichtBezahlt*DarlehenIstGut,MonatlicheZahlung,0), 0)</f>
        <v>1798.0273906504115</v>
      </c>
      <c r="F60" s="80">
        <f>IFERROR(IF(DarlehenNichtBezahlt*DarlehenIstGut,Kapital,0), 0)</f>
        <v>739.63506379646537</v>
      </c>
      <c r="G60" s="80">
        <f>IFERROR(IF(DarlehenNichtBezahlt*DarlehenIstGut,ZinsBetrag,0), 0)</f>
        <v>1058.3923268539461</v>
      </c>
      <c r="H60" s="80">
        <f>IFERROR(IF(DarlehenNichtBezahlt*DarlehenIstGut,AbschlussSaldo,0), 0)</f>
        <v>362137.73414327082</v>
      </c>
      <c r="I60" s="71">
        <f>IF(LEN(Finanzierungsrechner!$B60)=0,0,YEAR(Finanzierungsrechner!$C60))</f>
        <v>2028</v>
      </c>
      <c r="J60" s="71" t="str">
        <f t="array" ref="J60">IFERROR(INDEX(Finanzierungsrechner!$I$17:$I$255,MATCH(0,COUNTIF($J$16:J59,Finanzierungsrechner!$I$17:$I$255),0)),"")</f>
        <v/>
      </c>
      <c r="K60" s="70">
        <f>SUMIF(Finanzierungsrechner!$I$17:$I$255,"&lt;=" &amp;Finanzierungsrechner!$J60,Finanzierungsrechner!$F$17:$F$255)</f>
        <v>0</v>
      </c>
      <c r="L60" s="72">
        <f>SUMIF(Finanzierungsrechner!$I$17:$I$255,"&lt;=" &amp;Finanzierungsrechner!$J60,Finanzierungsrechner!$G$17:$G$255)</f>
        <v>0</v>
      </c>
      <c r="M60" s="72">
        <f t="array" ref="M60">IF(MIN(IF(Finanzierungsrechner!$I$17:$I$255=J60,Finanzierungsrechner!$H$17:$H$255))&lt;0,0,MIN(IF(Finanzierungsrechner!$I$17:$I$255=J60,Finanzierungsrechner!$H$17:$H$255)))</f>
        <v>0</v>
      </c>
      <c r="O60" s="46"/>
      <c r="P60" s="46"/>
      <c r="Q60" s="46"/>
    </row>
    <row r="61" spans="2:17" ht="20.100000000000001" customHeight="1">
      <c r="B61" s="76">
        <f>IFERROR(IF(DarlehenNichtBezahlt*DarlehenIstGut,ZahlungNummer,""), "")</f>
        <v>45</v>
      </c>
      <c r="C61" s="77">
        <f>IFERROR(IF(DarlehenNichtBezahlt*DarlehenIstGut,ZahlungsDatum,DarlehensAnfangsDatum), DarlehensAnfangsDatum)</f>
        <v>47090</v>
      </c>
      <c r="D61" s="78">
        <f>IFERROR(IF(DarlehenNichtBezahlt*DarlehenIstGut,DarlehensWert,""), "")</f>
        <v>362137.73414327082</v>
      </c>
      <c r="E61" s="78">
        <f>IFERROR(IF(DarlehenNichtBezahlt*DarlehenIstGut,MonatlicheZahlung,0), 0)</f>
        <v>1798.0273906504115</v>
      </c>
      <c r="F61" s="78">
        <f>IFERROR(IF(DarlehenNichtBezahlt*DarlehenIstGut,Kapital,0), 0)</f>
        <v>741.7923327325384</v>
      </c>
      <c r="G61" s="78">
        <f>IFERROR(IF(DarlehenNichtBezahlt*DarlehenIstGut,ZinsBetrag,0), 0)</f>
        <v>1056.2350579178731</v>
      </c>
      <c r="H61" s="78">
        <f>IFERROR(IF(DarlehenNichtBezahlt*DarlehenIstGut,AbschlussSaldo,0), 0)</f>
        <v>361395.94181053824</v>
      </c>
      <c r="I61" s="68">
        <f>IF(LEN(Finanzierungsrechner!$B61)=0,0,YEAR(Finanzierungsrechner!$C61))</f>
        <v>2028</v>
      </c>
      <c r="J61" s="68" t="str">
        <f t="array" ref="J61">IFERROR(INDEX(Finanzierungsrechner!$I$17:$I$255,MATCH(0,COUNTIF($J$16:J60,Finanzierungsrechner!$I$17:$I$255),0)),"")</f>
        <v/>
      </c>
      <c r="K61" s="67">
        <f>SUMIF(Finanzierungsrechner!$I$17:$I$255,"&lt;=" &amp;Finanzierungsrechner!$J61,Finanzierungsrechner!$F$17:$F$255)</f>
        <v>0</v>
      </c>
      <c r="L61" s="69">
        <f>SUMIF(Finanzierungsrechner!$I$17:$I$255,"&lt;=" &amp;Finanzierungsrechner!$J61,Finanzierungsrechner!$G$17:$G$255)</f>
        <v>0</v>
      </c>
      <c r="M61" s="69">
        <f t="array" ref="M61">IF(MIN(IF(Finanzierungsrechner!$I$17:$I$255=J61,Finanzierungsrechner!$H$17:$H$255))&lt;0,0,MIN(IF(Finanzierungsrechner!$I$17:$I$255=J61,Finanzierungsrechner!$H$17:$H$255)))</f>
        <v>0</v>
      </c>
      <c r="O61" s="46"/>
      <c r="P61" s="46"/>
      <c r="Q61" s="46"/>
    </row>
    <row r="62" spans="2:17" ht="20.100000000000001" customHeight="1">
      <c r="B62" s="76">
        <f>IFERROR(IF(DarlehenNichtBezahlt*DarlehenIstGut,ZahlungNummer,""), "")</f>
        <v>46</v>
      </c>
      <c r="C62" s="79">
        <f>IFERROR(IF(DarlehenNichtBezahlt*DarlehenIstGut,ZahlungsDatum,DarlehensAnfangsDatum), DarlehensAnfangsDatum)</f>
        <v>47121</v>
      </c>
      <c r="D62" s="80">
        <f>IFERROR(IF(DarlehenNichtBezahlt*DarlehenIstGut,DarlehensWert,""), "")</f>
        <v>361395.94181053824</v>
      </c>
      <c r="E62" s="80">
        <f>IFERROR(IF(DarlehenNichtBezahlt*DarlehenIstGut,MonatlicheZahlung,0), 0)</f>
        <v>1798.0273906504115</v>
      </c>
      <c r="F62" s="80">
        <f>IFERROR(IF(DarlehenNichtBezahlt*DarlehenIstGut,Kapital,0), 0)</f>
        <v>743.95589370300831</v>
      </c>
      <c r="G62" s="80">
        <f>IFERROR(IF(DarlehenNichtBezahlt*DarlehenIstGut,ZinsBetrag,0), 0)</f>
        <v>1054.0714969474031</v>
      </c>
      <c r="H62" s="80">
        <f>IFERROR(IF(DarlehenNichtBezahlt*DarlehenIstGut,AbschlussSaldo,0), 0)</f>
        <v>360651.98591683526</v>
      </c>
      <c r="I62" s="71">
        <f>IF(LEN(Finanzierungsrechner!$B62)=0,0,YEAR(Finanzierungsrechner!$C62))</f>
        <v>2029</v>
      </c>
      <c r="J62" s="71" t="str">
        <f t="array" ref="J62">IFERROR(INDEX(Finanzierungsrechner!$I$17:$I$255,MATCH(0,COUNTIF($J$16:J61,Finanzierungsrechner!$I$17:$I$255),0)),"")</f>
        <v/>
      </c>
      <c r="K62" s="70">
        <f>SUMIF(Finanzierungsrechner!$I$17:$I$255,"&lt;=" &amp;Finanzierungsrechner!$J62,Finanzierungsrechner!$F$17:$F$255)</f>
        <v>0</v>
      </c>
      <c r="L62" s="72">
        <f>SUMIF(Finanzierungsrechner!$I$17:$I$255,"&lt;=" &amp;Finanzierungsrechner!$J62,Finanzierungsrechner!$G$17:$G$255)</f>
        <v>0</v>
      </c>
      <c r="M62" s="72">
        <f t="array" ref="M62">IF(MIN(IF(Finanzierungsrechner!$I$17:$I$255=J62,Finanzierungsrechner!$H$17:$H$255))&lt;0,0,MIN(IF(Finanzierungsrechner!$I$17:$I$255=J62,Finanzierungsrechner!$H$17:$H$255)))</f>
        <v>0</v>
      </c>
      <c r="O62" s="46"/>
      <c r="P62" s="46"/>
      <c r="Q62" s="46"/>
    </row>
    <row r="63" spans="2:17" ht="20.100000000000001" customHeight="1">
      <c r="B63" s="76">
        <f>IFERROR(IF(DarlehenNichtBezahlt*DarlehenIstGut,ZahlungNummer,""), "")</f>
        <v>47</v>
      </c>
      <c r="C63" s="77">
        <f>IFERROR(IF(DarlehenNichtBezahlt*DarlehenIstGut,ZahlungsDatum,DarlehensAnfangsDatum), DarlehensAnfangsDatum)</f>
        <v>47152</v>
      </c>
      <c r="D63" s="78">
        <f>IFERROR(IF(DarlehenNichtBezahlt*DarlehenIstGut,DarlehensWert,""), "")</f>
        <v>360651.98591683526</v>
      </c>
      <c r="E63" s="78">
        <f>IFERROR(IF(DarlehenNichtBezahlt*DarlehenIstGut,MonatlicheZahlung,0), 0)</f>
        <v>1798.0273906504115</v>
      </c>
      <c r="F63" s="78">
        <f>IFERROR(IF(DarlehenNichtBezahlt*DarlehenIstGut,Kapital,0), 0)</f>
        <v>746.12576505964205</v>
      </c>
      <c r="G63" s="78">
        <f>IFERROR(IF(DarlehenNichtBezahlt*DarlehenIstGut,ZinsBetrag,0), 0)</f>
        <v>1051.9016255907693</v>
      </c>
      <c r="H63" s="78">
        <f>IFERROR(IF(DarlehenNichtBezahlt*DarlehenIstGut,AbschlussSaldo,0), 0)</f>
        <v>359905.86015177559</v>
      </c>
      <c r="I63" s="68">
        <f>IF(LEN(Finanzierungsrechner!$B63)=0,0,YEAR(Finanzierungsrechner!$C63))</f>
        <v>2029</v>
      </c>
      <c r="J63" s="68" t="str">
        <f t="array" ref="J63">IFERROR(INDEX(Finanzierungsrechner!$I$17:$I$255,MATCH(0,COUNTIF($J$16:J62,Finanzierungsrechner!$I$17:$I$255),0)),"")</f>
        <v/>
      </c>
      <c r="K63" s="67">
        <f>SUMIF(Finanzierungsrechner!$I$17:$I$255,"&lt;=" &amp;Finanzierungsrechner!$J63,Finanzierungsrechner!$F$17:$F$255)</f>
        <v>0</v>
      </c>
      <c r="L63" s="69">
        <f>SUMIF(Finanzierungsrechner!$I$17:$I$255,"&lt;=" &amp;Finanzierungsrechner!$J63,Finanzierungsrechner!$G$17:$G$255)</f>
        <v>0</v>
      </c>
      <c r="M63" s="69">
        <f t="array" ref="M63">IF(MIN(IF(Finanzierungsrechner!$I$17:$I$255=J63,Finanzierungsrechner!$H$17:$H$255))&lt;0,0,MIN(IF(Finanzierungsrechner!$I$17:$I$255=J63,Finanzierungsrechner!$H$17:$H$255)))</f>
        <v>0</v>
      </c>
      <c r="O63" s="46"/>
      <c r="P63" s="46"/>
      <c r="Q63" s="46"/>
    </row>
    <row r="64" spans="2:17" ht="20.100000000000001" customHeight="1">
      <c r="B64" s="76">
        <f>IFERROR(IF(DarlehenNichtBezahlt*DarlehenIstGut,ZahlungNummer,""), "")</f>
        <v>48</v>
      </c>
      <c r="C64" s="79">
        <f>IFERROR(IF(DarlehenNichtBezahlt*DarlehenIstGut,ZahlungsDatum,DarlehensAnfangsDatum), DarlehensAnfangsDatum)</f>
        <v>47180</v>
      </c>
      <c r="D64" s="80">
        <f>IFERROR(IF(DarlehenNichtBezahlt*DarlehenIstGut,DarlehensWert,""), "")</f>
        <v>359905.86015177559</v>
      </c>
      <c r="E64" s="80">
        <f>IFERROR(IF(DarlehenNichtBezahlt*DarlehenIstGut,MonatlicheZahlung,0), 0)</f>
        <v>1798.0273906504115</v>
      </c>
      <c r="F64" s="80">
        <f>IFERROR(IF(DarlehenNichtBezahlt*DarlehenIstGut,Kapital,0), 0)</f>
        <v>748.30196520773268</v>
      </c>
      <c r="G64" s="80">
        <f>IFERROR(IF(DarlehenNichtBezahlt*DarlehenIstGut,ZinsBetrag,0), 0)</f>
        <v>1049.7254254426789</v>
      </c>
      <c r="H64" s="80">
        <f>IFERROR(IF(DarlehenNichtBezahlt*DarlehenIstGut,AbschlussSaldo,0), 0)</f>
        <v>359157.55818656797</v>
      </c>
      <c r="I64" s="71">
        <f>IF(LEN(Finanzierungsrechner!$B64)=0,0,YEAR(Finanzierungsrechner!$C64))</f>
        <v>2029</v>
      </c>
      <c r="J64" s="71" t="str">
        <f t="array" ref="J64">IFERROR(INDEX(Finanzierungsrechner!$I$17:$I$255,MATCH(0,COUNTIF($J$16:J63,Finanzierungsrechner!$I$17:$I$255),0)),"")</f>
        <v/>
      </c>
      <c r="K64" s="70">
        <f>SUMIF(Finanzierungsrechner!$I$17:$I$255,"&lt;=" &amp;Finanzierungsrechner!$J64,Finanzierungsrechner!$F$17:$F$255)</f>
        <v>0</v>
      </c>
      <c r="L64" s="72">
        <f>SUMIF(Finanzierungsrechner!$I$17:$I$255,"&lt;=" &amp;Finanzierungsrechner!$J64,Finanzierungsrechner!$G$17:$G$255)</f>
        <v>0</v>
      </c>
      <c r="M64" s="72">
        <f t="array" ref="M64">IF(MIN(IF(Finanzierungsrechner!$I$17:$I$255=J64,Finanzierungsrechner!$H$17:$H$255))&lt;0,0,MIN(IF(Finanzierungsrechner!$I$17:$I$255=J64,Finanzierungsrechner!$H$17:$H$255)))</f>
        <v>0</v>
      </c>
      <c r="O64" s="46"/>
      <c r="P64" s="46"/>
      <c r="Q64" s="46"/>
    </row>
    <row r="65" spans="2:17" ht="20.100000000000001" customHeight="1">
      <c r="B65" s="76">
        <f>IFERROR(IF(DarlehenNichtBezahlt*DarlehenIstGut,ZahlungNummer,""), "")</f>
        <v>49</v>
      </c>
      <c r="C65" s="77">
        <f>IFERROR(IF(DarlehenNichtBezahlt*DarlehenIstGut,ZahlungsDatum,DarlehensAnfangsDatum), DarlehensAnfangsDatum)</f>
        <v>47211</v>
      </c>
      <c r="D65" s="78">
        <f>IFERROR(IF(DarlehenNichtBezahlt*DarlehenIstGut,DarlehensWert,""), "")</f>
        <v>359157.55818656797</v>
      </c>
      <c r="E65" s="78">
        <f>IFERROR(IF(DarlehenNichtBezahlt*DarlehenIstGut,MonatlicheZahlung,0), 0)</f>
        <v>1798.0273906504115</v>
      </c>
      <c r="F65" s="78">
        <f>IFERROR(IF(DarlehenNichtBezahlt*DarlehenIstGut,Kapital,0), 0)</f>
        <v>750.48451260625529</v>
      </c>
      <c r="G65" s="78">
        <f>IFERROR(IF(DarlehenNichtBezahlt*DarlehenIstGut,ZinsBetrag,0), 0)</f>
        <v>1047.5428780441564</v>
      </c>
      <c r="H65" s="78">
        <f>IFERROR(IF(DarlehenNichtBezahlt*DarlehenIstGut,AbschlussSaldo,0), 0)</f>
        <v>358407.07367396168</v>
      </c>
      <c r="I65" s="68">
        <f>IF(LEN(Finanzierungsrechner!$B65)=0,0,YEAR(Finanzierungsrechner!$C65))</f>
        <v>2029</v>
      </c>
      <c r="J65" s="68" t="str">
        <f t="array" ref="J65">IFERROR(INDEX(Finanzierungsrechner!$I$17:$I$255,MATCH(0,COUNTIF($J$16:J64,Finanzierungsrechner!$I$17:$I$255),0)),"")</f>
        <v/>
      </c>
      <c r="K65" s="67">
        <f>SUMIF(Finanzierungsrechner!$I$17:$I$255,"&lt;=" &amp;Finanzierungsrechner!$J65,Finanzierungsrechner!$F$17:$F$255)</f>
        <v>0</v>
      </c>
      <c r="L65" s="69">
        <f>SUMIF(Finanzierungsrechner!$I$17:$I$255,"&lt;=" &amp;Finanzierungsrechner!$J65,Finanzierungsrechner!$G$17:$G$255)</f>
        <v>0</v>
      </c>
      <c r="M65" s="69">
        <f t="array" ref="M65">IF(MIN(IF(Finanzierungsrechner!$I$17:$I$255=J65,Finanzierungsrechner!$H$17:$H$255))&lt;0,0,MIN(IF(Finanzierungsrechner!$I$17:$I$255=J65,Finanzierungsrechner!$H$17:$H$255)))</f>
        <v>0</v>
      </c>
      <c r="O65" s="46"/>
      <c r="P65" s="46"/>
      <c r="Q65" s="46"/>
    </row>
    <row r="66" spans="2:17" ht="20.100000000000001" customHeight="1">
      <c r="B66" s="76">
        <f>IFERROR(IF(DarlehenNichtBezahlt*DarlehenIstGut,ZahlungNummer,""), "")</f>
        <v>50</v>
      </c>
      <c r="C66" s="79">
        <f>IFERROR(IF(DarlehenNichtBezahlt*DarlehenIstGut,ZahlungsDatum,DarlehensAnfangsDatum), DarlehensAnfangsDatum)</f>
        <v>47241</v>
      </c>
      <c r="D66" s="80">
        <f>IFERROR(IF(DarlehenNichtBezahlt*DarlehenIstGut,DarlehensWert,""), "")</f>
        <v>358407.07367396168</v>
      </c>
      <c r="E66" s="80">
        <f>IFERROR(IF(DarlehenNichtBezahlt*DarlehenIstGut,MonatlicheZahlung,0), 0)</f>
        <v>1798.0273906504115</v>
      </c>
      <c r="F66" s="80">
        <f>IFERROR(IF(DarlehenNichtBezahlt*DarlehenIstGut,Kapital,0), 0)</f>
        <v>752.67342576802355</v>
      </c>
      <c r="G66" s="80">
        <f>IFERROR(IF(DarlehenNichtBezahlt*DarlehenIstGut,ZinsBetrag,0), 0)</f>
        <v>1045.3539648823878</v>
      </c>
      <c r="H66" s="80">
        <f>IFERROR(IF(DarlehenNichtBezahlt*DarlehenIstGut,AbschlussSaldo,0), 0)</f>
        <v>357654.40024819371</v>
      </c>
      <c r="I66" s="71">
        <f>IF(LEN(Finanzierungsrechner!$B66)=0,0,YEAR(Finanzierungsrechner!$C66))</f>
        <v>2029</v>
      </c>
      <c r="J66" s="71" t="str">
        <f t="array" ref="J66">IFERROR(INDEX(Finanzierungsrechner!$I$17:$I$255,MATCH(0,COUNTIF($J$16:J65,Finanzierungsrechner!$I$17:$I$255),0)),"")</f>
        <v/>
      </c>
      <c r="K66" s="70">
        <f>SUMIF(Finanzierungsrechner!$I$17:$I$255,"&lt;=" &amp;Finanzierungsrechner!$J66,Finanzierungsrechner!$F$17:$F$255)</f>
        <v>0</v>
      </c>
      <c r="L66" s="72">
        <f>SUMIF(Finanzierungsrechner!$I$17:$I$255,"&lt;=" &amp;Finanzierungsrechner!$J66,Finanzierungsrechner!$G$17:$G$255)</f>
        <v>0</v>
      </c>
      <c r="M66" s="72">
        <f t="array" ref="M66">IF(MIN(IF(Finanzierungsrechner!$I$17:$I$255=J66,Finanzierungsrechner!$H$17:$H$255))&lt;0,0,MIN(IF(Finanzierungsrechner!$I$17:$I$255=J66,Finanzierungsrechner!$H$17:$H$255)))</f>
        <v>0</v>
      </c>
      <c r="O66" s="46"/>
      <c r="P66" s="46"/>
      <c r="Q66" s="46"/>
    </row>
    <row r="67" spans="2:17" ht="20.100000000000001" customHeight="1">
      <c r="B67" s="76">
        <f>IFERROR(IF(DarlehenNichtBezahlt*DarlehenIstGut,ZahlungNummer,""), "")</f>
        <v>51</v>
      </c>
      <c r="C67" s="77">
        <f>IFERROR(IF(DarlehenNichtBezahlt*DarlehenIstGut,ZahlungsDatum,DarlehensAnfangsDatum), DarlehensAnfangsDatum)</f>
        <v>47272</v>
      </c>
      <c r="D67" s="78">
        <f>IFERROR(IF(DarlehenNichtBezahlt*DarlehenIstGut,DarlehensWert,""), "")</f>
        <v>357654.40024819371</v>
      </c>
      <c r="E67" s="78">
        <f>IFERROR(IF(DarlehenNichtBezahlt*DarlehenIstGut,MonatlicheZahlung,0), 0)</f>
        <v>1798.0273906504115</v>
      </c>
      <c r="F67" s="78">
        <f>IFERROR(IF(DarlehenNichtBezahlt*DarlehenIstGut,Kapital,0), 0)</f>
        <v>754.86872325984689</v>
      </c>
      <c r="G67" s="78">
        <f>IFERROR(IF(DarlehenNichtBezahlt*DarlehenIstGut,ZinsBetrag,0), 0)</f>
        <v>1043.1586673905645</v>
      </c>
      <c r="H67" s="78">
        <f>IFERROR(IF(DarlehenNichtBezahlt*DarlehenIstGut,AbschlussSaldo,0), 0)</f>
        <v>356899.53152493376</v>
      </c>
      <c r="I67" s="68">
        <f>IF(LEN(Finanzierungsrechner!$B67)=0,0,YEAR(Finanzierungsrechner!$C67))</f>
        <v>2029</v>
      </c>
      <c r="J67" s="68" t="str">
        <f t="array" ref="J67">IFERROR(INDEX(Finanzierungsrechner!$I$17:$I$255,MATCH(0,COUNTIF($J$16:J66,Finanzierungsrechner!$I$17:$I$255),0)),"")</f>
        <v/>
      </c>
      <c r="K67" s="67">
        <f>SUMIF(Finanzierungsrechner!$I$17:$I$255,"&lt;=" &amp;Finanzierungsrechner!$J67,Finanzierungsrechner!$F$17:$F$255)</f>
        <v>0</v>
      </c>
      <c r="L67" s="69">
        <f>SUMIF(Finanzierungsrechner!$I$17:$I$255,"&lt;=" &amp;Finanzierungsrechner!$J67,Finanzierungsrechner!$G$17:$G$255)</f>
        <v>0</v>
      </c>
      <c r="M67" s="69">
        <f t="array" ref="M67">IF(MIN(IF(Finanzierungsrechner!$I$17:$I$255=J67,Finanzierungsrechner!$H$17:$H$255))&lt;0,0,MIN(IF(Finanzierungsrechner!$I$17:$I$255=J67,Finanzierungsrechner!$H$17:$H$255)))</f>
        <v>0</v>
      </c>
      <c r="O67" s="46"/>
      <c r="P67" s="46"/>
      <c r="Q67" s="46"/>
    </row>
    <row r="68" spans="2:17" ht="20.100000000000001" customHeight="1">
      <c r="B68" s="76">
        <f>IFERROR(IF(DarlehenNichtBezahlt*DarlehenIstGut,ZahlungNummer,""), "")</f>
        <v>52</v>
      </c>
      <c r="C68" s="79">
        <f>IFERROR(IF(DarlehenNichtBezahlt*DarlehenIstGut,ZahlungsDatum,DarlehensAnfangsDatum), DarlehensAnfangsDatum)</f>
        <v>47302</v>
      </c>
      <c r="D68" s="80">
        <f>IFERROR(IF(DarlehenNichtBezahlt*DarlehenIstGut,DarlehensWert,""), "")</f>
        <v>356899.53152493376</v>
      </c>
      <c r="E68" s="80">
        <f>IFERROR(IF(DarlehenNichtBezahlt*DarlehenIstGut,MonatlicheZahlung,0), 0)</f>
        <v>1798.0273906504115</v>
      </c>
      <c r="F68" s="80">
        <f>IFERROR(IF(DarlehenNichtBezahlt*DarlehenIstGut,Kapital,0), 0)</f>
        <v>757.07042370268812</v>
      </c>
      <c r="G68" s="80">
        <f>IFERROR(IF(DarlehenNichtBezahlt*DarlehenIstGut,ZinsBetrag,0), 0)</f>
        <v>1040.9569669477232</v>
      </c>
      <c r="H68" s="80">
        <f>IFERROR(IF(DarlehenNichtBezahlt*DarlehenIstGut,AbschlussSaldo,0), 0)</f>
        <v>356142.46110123111</v>
      </c>
      <c r="I68" s="71">
        <f>IF(LEN(Finanzierungsrechner!$B68)=0,0,YEAR(Finanzierungsrechner!$C68))</f>
        <v>2029</v>
      </c>
      <c r="J68" s="71" t="str">
        <f t="array" ref="J68">IFERROR(INDEX(Finanzierungsrechner!$I$17:$I$255,MATCH(0,COUNTIF($J$16:J67,Finanzierungsrechner!$I$17:$I$255),0)),"")</f>
        <v/>
      </c>
      <c r="K68" s="70">
        <f>SUMIF(Finanzierungsrechner!$I$17:$I$255,"&lt;=" &amp;Finanzierungsrechner!$J68,Finanzierungsrechner!$F$17:$F$255)</f>
        <v>0</v>
      </c>
      <c r="L68" s="72">
        <f>SUMIF(Finanzierungsrechner!$I$17:$I$255,"&lt;=" &amp;Finanzierungsrechner!$J68,Finanzierungsrechner!$G$17:$G$255)</f>
        <v>0</v>
      </c>
      <c r="M68" s="72">
        <f t="array" ref="M68">IF(MIN(IF(Finanzierungsrechner!$I$17:$I$255=J68,Finanzierungsrechner!$H$17:$H$255))&lt;0,0,MIN(IF(Finanzierungsrechner!$I$17:$I$255=J68,Finanzierungsrechner!$H$17:$H$255)))</f>
        <v>0</v>
      </c>
      <c r="O68" s="46"/>
      <c r="P68" s="46"/>
      <c r="Q68" s="46"/>
    </row>
    <row r="69" spans="2:17" ht="20.100000000000001" customHeight="1">
      <c r="B69" s="76">
        <f>IFERROR(IF(DarlehenNichtBezahlt*DarlehenIstGut,ZahlungNummer,""), "")</f>
        <v>53</v>
      </c>
      <c r="C69" s="77">
        <f>IFERROR(IF(DarlehenNichtBezahlt*DarlehenIstGut,ZahlungsDatum,DarlehensAnfangsDatum), DarlehensAnfangsDatum)</f>
        <v>47333</v>
      </c>
      <c r="D69" s="78">
        <f>IFERROR(IF(DarlehenNichtBezahlt*DarlehenIstGut,DarlehensWert,""), "")</f>
        <v>356142.46110123111</v>
      </c>
      <c r="E69" s="78">
        <f>IFERROR(IF(DarlehenNichtBezahlt*DarlehenIstGut,MonatlicheZahlung,0), 0)</f>
        <v>1798.0273906504115</v>
      </c>
      <c r="F69" s="78">
        <f>IFERROR(IF(DarlehenNichtBezahlt*DarlehenIstGut,Kapital,0), 0)</f>
        <v>759.27854577182097</v>
      </c>
      <c r="G69" s="78">
        <f>IFERROR(IF(DarlehenNichtBezahlt*DarlehenIstGut,ZinsBetrag,0), 0)</f>
        <v>1038.7488448785907</v>
      </c>
      <c r="H69" s="78">
        <f>IFERROR(IF(DarlehenNichtBezahlt*DarlehenIstGut,AbschlussSaldo,0), 0)</f>
        <v>355383.18255545927</v>
      </c>
      <c r="I69" s="68">
        <f>IF(LEN(Finanzierungsrechner!$B69)=0,0,YEAR(Finanzierungsrechner!$C69))</f>
        <v>2029</v>
      </c>
      <c r="J69" s="68" t="str">
        <f t="array" ref="J69">IFERROR(INDEX(Finanzierungsrechner!$I$17:$I$255,MATCH(0,COUNTIF($J$16:J68,Finanzierungsrechner!$I$17:$I$255),0)),"")</f>
        <v/>
      </c>
      <c r="K69" s="67">
        <f>SUMIF(Finanzierungsrechner!$I$17:$I$255,"&lt;=" &amp;Finanzierungsrechner!$J69,Finanzierungsrechner!$F$17:$F$255)</f>
        <v>0</v>
      </c>
      <c r="L69" s="69">
        <f>SUMIF(Finanzierungsrechner!$I$17:$I$255,"&lt;=" &amp;Finanzierungsrechner!$J69,Finanzierungsrechner!$G$17:$G$255)</f>
        <v>0</v>
      </c>
      <c r="M69" s="69">
        <f t="array" ref="M69">IF(MIN(IF(Finanzierungsrechner!$I$17:$I$255=J69,Finanzierungsrechner!$H$17:$H$255))&lt;0,0,MIN(IF(Finanzierungsrechner!$I$17:$I$255=J69,Finanzierungsrechner!$H$17:$H$255)))</f>
        <v>0</v>
      </c>
      <c r="O69" s="46"/>
      <c r="P69" s="46"/>
      <c r="Q69" s="46"/>
    </row>
    <row r="70" spans="2:17" ht="20.100000000000001" customHeight="1">
      <c r="B70" s="76">
        <f>IFERROR(IF(DarlehenNichtBezahlt*DarlehenIstGut,ZahlungNummer,""), "")</f>
        <v>54</v>
      </c>
      <c r="C70" s="79">
        <f>IFERROR(IF(DarlehenNichtBezahlt*DarlehenIstGut,ZahlungsDatum,DarlehensAnfangsDatum), DarlehensAnfangsDatum)</f>
        <v>47364</v>
      </c>
      <c r="D70" s="80">
        <f>IFERROR(IF(DarlehenNichtBezahlt*DarlehenIstGut,DarlehensWert,""), "")</f>
        <v>355383.18255545927</v>
      </c>
      <c r="E70" s="80">
        <f>IFERROR(IF(DarlehenNichtBezahlt*DarlehenIstGut,MonatlicheZahlung,0), 0)</f>
        <v>1798.0273906504115</v>
      </c>
      <c r="F70" s="80">
        <f>IFERROR(IF(DarlehenNichtBezahlt*DarlehenIstGut,Kapital,0), 0)</f>
        <v>761.49310819698871</v>
      </c>
      <c r="G70" s="80">
        <f>IFERROR(IF(DarlehenNichtBezahlt*DarlehenIstGut,ZinsBetrag,0), 0)</f>
        <v>1036.5342824534225</v>
      </c>
      <c r="H70" s="80">
        <f>IFERROR(IF(DarlehenNichtBezahlt*DarlehenIstGut,AbschlussSaldo,0), 0)</f>
        <v>354621.68944726232</v>
      </c>
      <c r="I70" s="71">
        <f>IF(LEN(Finanzierungsrechner!$B70)=0,0,YEAR(Finanzierungsrechner!$C70))</f>
        <v>2029</v>
      </c>
      <c r="J70" s="71" t="str">
        <f t="array" ref="J70">IFERROR(INDEX(Finanzierungsrechner!$I$17:$I$255,MATCH(0,COUNTIF($J$16:J69,Finanzierungsrechner!$I$17:$I$255),0)),"")</f>
        <v/>
      </c>
      <c r="K70" s="70">
        <f>SUMIF(Finanzierungsrechner!$I$17:$I$255,"&lt;=" &amp;Finanzierungsrechner!$J70,Finanzierungsrechner!$F$17:$F$255)</f>
        <v>0</v>
      </c>
      <c r="L70" s="72">
        <f>SUMIF(Finanzierungsrechner!$I$17:$I$255,"&lt;=" &amp;Finanzierungsrechner!$J70,Finanzierungsrechner!$G$17:$G$255)</f>
        <v>0</v>
      </c>
      <c r="M70" s="72">
        <f t="array" ref="M70">IF(MIN(IF(Finanzierungsrechner!$I$17:$I$255=J70,Finanzierungsrechner!$H$17:$H$255))&lt;0,0,MIN(IF(Finanzierungsrechner!$I$17:$I$255=J70,Finanzierungsrechner!$H$17:$H$255)))</f>
        <v>0</v>
      </c>
      <c r="O70" s="46"/>
      <c r="P70" s="46"/>
      <c r="Q70" s="46"/>
    </row>
    <row r="71" spans="2:17" ht="20.100000000000001" customHeight="1">
      <c r="B71" s="76">
        <f>IFERROR(IF(DarlehenNichtBezahlt*DarlehenIstGut,ZahlungNummer,""), "")</f>
        <v>55</v>
      </c>
      <c r="C71" s="77">
        <f>IFERROR(IF(DarlehenNichtBezahlt*DarlehenIstGut,ZahlungsDatum,DarlehensAnfangsDatum), DarlehensAnfangsDatum)</f>
        <v>47394</v>
      </c>
      <c r="D71" s="78">
        <f>IFERROR(IF(DarlehenNichtBezahlt*DarlehenIstGut,DarlehensWert,""), "")</f>
        <v>354621.68944726232</v>
      </c>
      <c r="E71" s="78">
        <f>IFERROR(IF(DarlehenNichtBezahlt*DarlehenIstGut,MonatlicheZahlung,0), 0)</f>
        <v>1798.0273906504115</v>
      </c>
      <c r="F71" s="78">
        <f>IFERROR(IF(DarlehenNichtBezahlt*DarlehenIstGut,Kapital,0), 0)</f>
        <v>763.71412976256329</v>
      </c>
      <c r="G71" s="78">
        <f>IFERROR(IF(DarlehenNichtBezahlt*DarlehenIstGut,ZinsBetrag,0), 0)</f>
        <v>1034.3132608878482</v>
      </c>
      <c r="H71" s="78">
        <f>IFERROR(IF(DarlehenNichtBezahlt*DarlehenIstGut,AbschlussSaldo,0), 0)</f>
        <v>353857.97531749972</v>
      </c>
      <c r="I71" s="68">
        <f>IF(LEN(Finanzierungsrechner!$B71)=0,0,YEAR(Finanzierungsrechner!$C71))</f>
        <v>2029</v>
      </c>
      <c r="J71" s="68" t="str">
        <f t="array" ref="J71">IFERROR(INDEX(Finanzierungsrechner!$I$17:$I$255,MATCH(0,COUNTIF($J$16:J70,Finanzierungsrechner!$I$17:$I$255),0)),"")</f>
        <v/>
      </c>
      <c r="K71" s="67">
        <f>SUMIF(Finanzierungsrechner!$I$17:$I$255,"&lt;=" &amp;Finanzierungsrechner!$J71,Finanzierungsrechner!$F$17:$F$255)</f>
        <v>0</v>
      </c>
      <c r="L71" s="69">
        <f>SUMIF(Finanzierungsrechner!$I$17:$I$255,"&lt;=" &amp;Finanzierungsrechner!$J71,Finanzierungsrechner!$G$17:$G$255)</f>
        <v>0</v>
      </c>
      <c r="M71" s="69">
        <f t="array" ref="M71">IF(MIN(IF(Finanzierungsrechner!$I$17:$I$255=J71,Finanzierungsrechner!$H$17:$H$255))&lt;0,0,MIN(IF(Finanzierungsrechner!$I$17:$I$255=J71,Finanzierungsrechner!$H$17:$H$255)))</f>
        <v>0</v>
      </c>
      <c r="O71" s="46"/>
      <c r="P71" s="46"/>
      <c r="Q71" s="46"/>
    </row>
    <row r="72" spans="2:17" ht="20.100000000000001" customHeight="1">
      <c r="B72" s="76">
        <f>IFERROR(IF(DarlehenNichtBezahlt*DarlehenIstGut,ZahlungNummer,""), "")</f>
        <v>56</v>
      </c>
      <c r="C72" s="79">
        <f>IFERROR(IF(DarlehenNichtBezahlt*DarlehenIstGut,ZahlungsDatum,DarlehensAnfangsDatum), DarlehensAnfangsDatum)</f>
        <v>47425</v>
      </c>
      <c r="D72" s="80">
        <f>IFERROR(IF(DarlehenNichtBezahlt*DarlehenIstGut,DarlehensWert,""), "")</f>
        <v>353857.97531749972</v>
      </c>
      <c r="E72" s="80">
        <f>IFERROR(IF(DarlehenNichtBezahlt*DarlehenIstGut,MonatlicheZahlung,0), 0)</f>
        <v>1798.0273906504115</v>
      </c>
      <c r="F72" s="80">
        <f>IFERROR(IF(DarlehenNichtBezahlt*DarlehenIstGut,Kapital,0), 0)</f>
        <v>765.94162930770415</v>
      </c>
      <c r="G72" s="80">
        <f>IFERROR(IF(DarlehenNichtBezahlt*DarlehenIstGut,ZinsBetrag,0), 0)</f>
        <v>1032.0857613427072</v>
      </c>
      <c r="H72" s="80">
        <f>IFERROR(IF(DarlehenNichtBezahlt*DarlehenIstGut,AbschlussSaldo,0), 0)</f>
        <v>353092.03368819208</v>
      </c>
      <c r="I72" s="71">
        <f>IF(LEN(Finanzierungsrechner!$B72)=0,0,YEAR(Finanzierungsrechner!$C72))</f>
        <v>2029</v>
      </c>
      <c r="J72" s="71" t="str">
        <f t="array" ref="J72">IFERROR(INDEX(Finanzierungsrechner!$I$17:$I$255,MATCH(0,COUNTIF($J$16:J71,Finanzierungsrechner!$I$17:$I$255),0)),"")</f>
        <v/>
      </c>
      <c r="K72" s="70">
        <f>SUMIF(Finanzierungsrechner!$I$17:$I$255,"&lt;=" &amp;Finanzierungsrechner!$J72,Finanzierungsrechner!$F$17:$F$255)</f>
        <v>0</v>
      </c>
      <c r="L72" s="72">
        <f>SUMIF(Finanzierungsrechner!$I$17:$I$255,"&lt;=" &amp;Finanzierungsrechner!$J72,Finanzierungsrechner!$G$17:$G$255)</f>
        <v>0</v>
      </c>
      <c r="M72" s="72">
        <f t="array" ref="M72">IF(MIN(IF(Finanzierungsrechner!$I$17:$I$255=J72,Finanzierungsrechner!$H$17:$H$255))&lt;0,0,MIN(IF(Finanzierungsrechner!$I$17:$I$255=J72,Finanzierungsrechner!$H$17:$H$255)))</f>
        <v>0</v>
      </c>
      <c r="O72" s="46"/>
      <c r="P72" s="46"/>
      <c r="Q72" s="46"/>
    </row>
    <row r="73" spans="2:17" ht="20.100000000000001" customHeight="1">
      <c r="B73" s="76">
        <f>IFERROR(IF(DarlehenNichtBezahlt*DarlehenIstGut,ZahlungNummer,""), "")</f>
        <v>57</v>
      </c>
      <c r="C73" s="77">
        <f>IFERROR(IF(DarlehenNichtBezahlt*DarlehenIstGut,ZahlungsDatum,DarlehensAnfangsDatum), DarlehensAnfangsDatum)</f>
        <v>47455</v>
      </c>
      <c r="D73" s="78">
        <f>IFERROR(IF(DarlehenNichtBezahlt*DarlehenIstGut,DarlehensWert,""), "")</f>
        <v>353092.03368819208</v>
      </c>
      <c r="E73" s="78">
        <f>IFERROR(IF(DarlehenNichtBezahlt*DarlehenIstGut,MonatlicheZahlung,0), 0)</f>
        <v>1798.0273906504115</v>
      </c>
      <c r="F73" s="78">
        <f>IFERROR(IF(DarlehenNichtBezahlt*DarlehenIstGut,Kapital,0), 0)</f>
        <v>768.17562572651832</v>
      </c>
      <c r="G73" s="78">
        <f>IFERROR(IF(DarlehenNichtBezahlt*DarlehenIstGut,ZinsBetrag,0), 0)</f>
        <v>1029.8517649238931</v>
      </c>
      <c r="H73" s="78">
        <f>IFERROR(IF(DarlehenNichtBezahlt*DarlehenIstGut,AbschlussSaldo,0), 0)</f>
        <v>352323.85806246544</v>
      </c>
      <c r="I73" s="68">
        <f>IF(LEN(Finanzierungsrechner!$B73)=0,0,YEAR(Finanzierungsrechner!$C73))</f>
        <v>2029</v>
      </c>
      <c r="J73" s="68" t="str">
        <f t="array" ref="J73">IFERROR(INDEX(Finanzierungsrechner!$I$17:$I$255,MATCH(0,COUNTIF($J$16:J72,Finanzierungsrechner!$I$17:$I$255),0)),"")</f>
        <v/>
      </c>
      <c r="K73" s="67">
        <f>SUMIF(Finanzierungsrechner!$I$17:$I$255,"&lt;=" &amp;Finanzierungsrechner!$J73,Finanzierungsrechner!$F$17:$F$255)</f>
        <v>0</v>
      </c>
      <c r="L73" s="69">
        <f>SUMIF(Finanzierungsrechner!$I$17:$I$255,"&lt;=" &amp;Finanzierungsrechner!$J73,Finanzierungsrechner!$G$17:$G$255)</f>
        <v>0</v>
      </c>
      <c r="M73" s="69">
        <f t="array" ref="M73">IF(MIN(IF(Finanzierungsrechner!$I$17:$I$255=J73,Finanzierungsrechner!$H$17:$H$255))&lt;0,0,MIN(IF(Finanzierungsrechner!$I$17:$I$255=J73,Finanzierungsrechner!$H$17:$H$255)))</f>
        <v>0</v>
      </c>
      <c r="O73" s="46"/>
      <c r="P73" s="46"/>
      <c r="Q73" s="46"/>
    </row>
    <row r="74" spans="2:17" ht="20.100000000000001" customHeight="1">
      <c r="B74" s="76">
        <f>IFERROR(IF(DarlehenNichtBezahlt*DarlehenIstGut,ZahlungNummer,""), "")</f>
        <v>58</v>
      </c>
      <c r="C74" s="79">
        <f>IFERROR(IF(DarlehenNichtBezahlt*DarlehenIstGut,ZahlungsDatum,DarlehensAnfangsDatum), DarlehensAnfangsDatum)</f>
        <v>47486</v>
      </c>
      <c r="D74" s="80">
        <f>IFERROR(IF(DarlehenNichtBezahlt*DarlehenIstGut,DarlehensWert,""), "")</f>
        <v>352323.85806246544</v>
      </c>
      <c r="E74" s="80">
        <f>IFERROR(IF(DarlehenNichtBezahlt*DarlehenIstGut,MonatlicheZahlung,0), 0)</f>
        <v>1798.0273906504115</v>
      </c>
      <c r="F74" s="80">
        <f>IFERROR(IF(DarlehenNichtBezahlt*DarlehenIstGut,Kapital,0), 0)</f>
        <v>770.4161379682206</v>
      </c>
      <c r="G74" s="80">
        <f>IFERROR(IF(DarlehenNichtBezahlt*DarlehenIstGut,ZinsBetrag,0), 0)</f>
        <v>1027.6112526821908</v>
      </c>
      <c r="H74" s="80">
        <f>IFERROR(IF(DarlehenNichtBezahlt*DarlehenIstGut,AbschlussSaldo,0), 0)</f>
        <v>351553.44192449731</v>
      </c>
      <c r="I74" s="71">
        <f>IF(LEN(Finanzierungsrechner!$B74)=0,0,YEAR(Finanzierungsrechner!$C74))</f>
        <v>2030</v>
      </c>
      <c r="J74" s="71" t="str">
        <f t="array" ref="J74">IFERROR(INDEX(Finanzierungsrechner!$I$17:$I$255,MATCH(0,COUNTIF($J$16:J73,Finanzierungsrechner!$I$17:$I$255),0)),"")</f>
        <v/>
      </c>
      <c r="K74" s="70">
        <f>SUMIF(Finanzierungsrechner!$I$17:$I$255,"&lt;=" &amp;Finanzierungsrechner!$J74,Finanzierungsrechner!$F$17:$F$255)</f>
        <v>0</v>
      </c>
      <c r="L74" s="72">
        <f>SUMIF(Finanzierungsrechner!$I$17:$I$255,"&lt;=" &amp;Finanzierungsrechner!$J74,Finanzierungsrechner!$G$17:$G$255)</f>
        <v>0</v>
      </c>
      <c r="M74" s="72">
        <f t="array" ref="M74">IF(MIN(IF(Finanzierungsrechner!$I$17:$I$255=J74,Finanzierungsrechner!$H$17:$H$255))&lt;0,0,MIN(IF(Finanzierungsrechner!$I$17:$I$255=J74,Finanzierungsrechner!$H$17:$H$255)))</f>
        <v>0</v>
      </c>
      <c r="O74" s="46"/>
      <c r="P74" s="46"/>
      <c r="Q74" s="46"/>
    </row>
    <row r="75" spans="2:17" ht="20.100000000000001" customHeight="1">
      <c r="B75" s="76">
        <f>IFERROR(IF(DarlehenNichtBezahlt*DarlehenIstGut,ZahlungNummer,""), "")</f>
        <v>59</v>
      </c>
      <c r="C75" s="77">
        <f>IFERROR(IF(DarlehenNichtBezahlt*DarlehenIstGut,ZahlungsDatum,DarlehensAnfangsDatum), DarlehensAnfangsDatum)</f>
        <v>47517</v>
      </c>
      <c r="D75" s="78">
        <f>IFERROR(IF(DarlehenNichtBezahlt*DarlehenIstGut,DarlehensWert,""), "")</f>
        <v>351553.44192449731</v>
      </c>
      <c r="E75" s="78">
        <f>IFERROR(IF(DarlehenNichtBezahlt*DarlehenIstGut,MonatlicheZahlung,0), 0)</f>
        <v>1798.0273906504115</v>
      </c>
      <c r="F75" s="78">
        <f>IFERROR(IF(DarlehenNichtBezahlt*DarlehenIstGut,Kapital,0), 0)</f>
        <v>772.66318503729462</v>
      </c>
      <c r="G75" s="78">
        <f>IFERROR(IF(DarlehenNichtBezahlt*DarlehenIstGut,ZinsBetrag,0), 0)</f>
        <v>1025.3642056131168</v>
      </c>
      <c r="H75" s="78">
        <f>IFERROR(IF(DarlehenNichtBezahlt*DarlehenIstGut,AbschlussSaldo,0), 0)</f>
        <v>350780.77873945993</v>
      </c>
      <c r="I75" s="68">
        <f>IF(LEN(Finanzierungsrechner!$B75)=0,0,YEAR(Finanzierungsrechner!$C75))</f>
        <v>2030</v>
      </c>
      <c r="J75" s="68" t="str">
        <f t="array" ref="J75">IFERROR(INDEX(Finanzierungsrechner!$I$17:$I$255,MATCH(0,COUNTIF($J$16:J74,Finanzierungsrechner!$I$17:$I$255),0)),"")</f>
        <v/>
      </c>
      <c r="K75" s="67">
        <f>SUMIF(Finanzierungsrechner!$I$17:$I$255,"&lt;=" &amp;Finanzierungsrechner!$J75,Finanzierungsrechner!$F$17:$F$255)</f>
        <v>0</v>
      </c>
      <c r="L75" s="69">
        <f>SUMIF(Finanzierungsrechner!$I$17:$I$255,"&lt;=" &amp;Finanzierungsrechner!$J75,Finanzierungsrechner!$G$17:$G$255)</f>
        <v>0</v>
      </c>
      <c r="M75" s="69">
        <f t="array" ref="M75">IF(MIN(IF(Finanzierungsrechner!$I$17:$I$255=J75,Finanzierungsrechner!$H$17:$H$255))&lt;0,0,MIN(IF(Finanzierungsrechner!$I$17:$I$255=J75,Finanzierungsrechner!$H$17:$H$255)))</f>
        <v>0</v>
      </c>
      <c r="O75" s="46"/>
      <c r="P75" s="46"/>
      <c r="Q75" s="46"/>
    </row>
    <row r="76" spans="2:17" ht="20.100000000000001" customHeight="1">
      <c r="B76" s="76">
        <f>IFERROR(IF(DarlehenNichtBezahlt*DarlehenIstGut,ZahlungNummer,""), "")</f>
        <v>60</v>
      </c>
      <c r="C76" s="79">
        <f>IFERROR(IF(DarlehenNichtBezahlt*DarlehenIstGut,ZahlungsDatum,DarlehensAnfangsDatum), DarlehensAnfangsDatum)</f>
        <v>47545</v>
      </c>
      <c r="D76" s="80">
        <f>IFERROR(IF(DarlehenNichtBezahlt*DarlehenIstGut,DarlehensWert,""), "")</f>
        <v>350780.77873945993</v>
      </c>
      <c r="E76" s="80">
        <f>IFERROR(IF(DarlehenNichtBezahlt*DarlehenIstGut,MonatlicheZahlung,0), 0)</f>
        <v>1798.0273906504115</v>
      </c>
      <c r="F76" s="80">
        <f>IFERROR(IF(DarlehenNichtBezahlt*DarlehenIstGut,Kapital,0), 0)</f>
        <v>774.91678599365332</v>
      </c>
      <c r="G76" s="80">
        <f>IFERROR(IF(DarlehenNichtBezahlt*DarlehenIstGut,ZinsBetrag,0), 0)</f>
        <v>1023.110604656758</v>
      </c>
      <c r="H76" s="80">
        <f>IFERROR(IF(DarlehenNichtBezahlt*DarlehenIstGut,AbschlussSaldo,0), 0)</f>
        <v>350005.86195346637</v>
      </c>
      <c r="I76" s="71">
        <f>IF(LEN(Finanzierungsrechner!$B76)=0,0,YEAR(Finanzierungsrechner!$C76))</f>
        <v>2030</v>
      </c>
      <c r="J76" s="71" t="str">
        <f t="array" ref="J76">IFERROR(INDEX(Finanzierungsrechner!$I$17:$I$255,MATCH(0,COUNTIF($J$16:J75,Finanzierungsrechner!$I$17:$I$255),0)),"")</f>
        <v/>
      </c>
      <c r="K76" s="70">
        <f>SUMIF(Finanzierungsrechner!$I$17:$I$255,"&lt;=" &amp;Finanzierungsrechner!$J76,Finanzierungsrechner!$F$17:$F$255)</f>
        <v>0</v>
      </c>
      <c r="L76" s="72">
        <f>SUMIF(Finanzierungsrechner!$I$17:$I$255,"&lt;=" &amp;Finanzierungsrechner!$J76,Finanzierungsrechner!$G$17:$G$255)</f>
        <v>0</v>
      </c>
      <c r="M76" s="72">
        <f t="array" ref="M76">IF(MIN(IF(Finanzierungsrechner!$I$17:$I$255=J76,Finanzierungsrechner!$H$17:$H$255))&lt;0,0,MIN(IF(Finanzierungsrechner!$I$17:$I$255=J76,Finanzierungsrechner!$H$17:$H$255)))</f>
        <v>0</v>
      </c>
      <c r="O76" s="46"/>
      <c r="P76" s="46"/>
      <c r="Q76" s="46"/>
    </row>
    <row r="77" spans="2:17" ht="20.100000000000001" customHeight="1">
      <c r="B77" s="76">
        <f>IFERROR(IF(DarlehenNichtBezahlt*DarlehenIstGut,ZahlungNummer,""), "")</f>
        <v>61</v>
      </c>
      <c r="C77" s="77">
        <f>IFERROR(IF(DarlehenNichtBezahlt*DarlehenIstGut,ZahlungsDatum,DarlehensAnfangsDatum), DarlehensAnfangsDatum)</f>
        <v>47576</v>
      </c>
      <c r="D77" s="78">
        <f>IFERROR(IF(DarlehenNichtBezahlt*DarlehenIstGut,DarlehensWert,""), "")</f>
        <v>350005.86195346637</v>
      </c>
      <c r="E77" s="78">
        <f>IFERROR(IF(DarlehenNichtBezahlt*DarlehenIstGut,MonatlicheZahlung,0), 0)</f>
        <v>1798.0273906504115</v>
      </c>
      <c r="F77" s="78">
        <f>IFERROR(IF(DarlehenNichtBezahlt*DarlehenIstGut,Kapital,0), 0)</f>
        <v>777.17695995280155</v>
      </c>
      <c r="G77" s="78">
        <f>IFERROR(IF(DarlehenNichtBezahlt*DarlehenIstGut,ZinsBetrag,0), 0)</f>
        <v>1020.8504306976099</v>
      </c>
      <c r="H77" s="78">
        <f>IFERROR(IF(DarlehenNichtBezahlt*DarlehenIstGut,AbschlussSaldo,0), 0)</f>
        <v>349228.68499351351</v>
      </c>
      <c r="I77" s="68">
        <f>IF(LEN(Finanzierungsrechner!$B77)=0,0,YEAR(Finanzierungsrechner!$C77))</f>
        <v>2030</v>
      </c>
      <c r="J77" s="68" t="str">
        <f t="array" ref="J77">IFERROR(INDEX(Finanzierungsrechner!$I$17:$I$255,MATCH(0,COUNTIF($J$16:J76,Finanzierungsrechner!$I$17:$I$255),0)),"")</f>
        <v/>
      </c>
      <c r="K77" s="67">
        <f>SUMIF(Finanzierungsrechner!$I$17:$I$255,"&lt;=" &amp;Finanzierungsrechner!$J77,Finanzierungsrechner!$F$17:$F$255)</f>
        <v>0</v>
      </c>
      <c r="L77" s="69">
        <f>SUMIF(Finanzierungsrechner!$I$17:$I$255,"&lt;=" &amp;Finanzierungsrechner!$J77,Finanzierungsrechner!$G$17:$G$255)</f>
        <v>0</v>
      </c>
      <c r="M77" s="69">
        <f t="array" ref="M77">IF(MIN(IF(Finanzierungsrechner!$I$17:$I$255=J77,Finanzierungsrechner!$H$17:$H$255))&lt;0,0,MIN(IF(Finanzierungsrechner!$I$17:$I$255=J77,Finanzierungsrechner!$H$17:$H$255)))</f>
        <v>0</v>
      </c>
      <c r="O77" s="46"/>
      <c r="P77" s="46"/>
      <c r="Q77" s="46"/>
    </row>
    <row r="78" spans="2:17" ht="20.100000000000001" customHeight="1">
      <c r="B78" s="76">
        <f>IFERROR(IF(DarlehenNichtBezahlt*DarlehenIstGut,ZahlungNummer,""), "")</f>
        <v>62</v>
      </c>
      <c r="C78" s="79">
        <f>IFERROR(IF(DarlehenNichtBezahlt*DarlehenIstGut,ZahlungsDatum,DarlehensAnfangsDatum), DarlehensAnfangsDatum)</f>
        <v>47606</v>
      </c>
      <c r="D78" s="80">
        <f>IFERROR(IF(DarlehenNichtBezahlt*DarlehenIstGut,DarlehensWert,""), "")</f>
        <v>349228.68499351351</v>
      </c>
      <c r="E78" s="80">
        <f>IFERROR(IF(DarlehenNichtBezahlt*DarlehenIstGut,MonatlicheZahlung,0), 0)</f>
        <v>1798.0273906504115</v>
      </c>
      <c r="F78" s="80">
        <f>IFERROR(IF(DarlehenNichtBezahlt*DarlehenIstGut,Kapital,0), 0)</f>
        <v>779.44372608599724</v>
      </c>
      <c r="G78" s="80">
        <f>IFERROR(IF(DarlehenNichtBezahlt*DarlehenIstGut,ZinsBetrag,0), 0)</f>
        <v>1018.5836645644143</v>
      </c>
      <c r="H78" s="80">
        <f>IFERROR(IF(DarlehenNichtBezahlt*DarlehenIstGut,AbschlussSaldo,0), 0)</f>
        <v>348449.24126742757</v>
      </c>
      <c r="I78" s="71">
        <f>IF(LEN(Finanzierungsrechner!$B78)=0,0,YEAR(Finanzierungsrechner!$C78))</f>
        <v>2030</v>
      </c>
      <c r="J78" s="71" t="str">
        <f t="array" ref="J78">IFERROR(INDEX(Finanzierungsrechner!$I$17:$I$255,MATCH(0,COUNTIF($J$16:J77,Finanzierungsrechner!$I$17:$I$255),0)),"")</f>
        <v/>
      </c>
      <c r="K78" s="70">
        <f>SUMIF(Finanzierungsrechner!$I$17:$I$255,"&lt;=" &amp;Finanzierungsrechner!$J78,Finanzierungsrechner!$F$17:$F$255)</f>
        <v>0</v>
      </c>
      <c r="L78" s="72">
        <f>SUMIF(Finanzierungsrechner!$I$17:$I$255,"&lt;=" &amp;Finanzierungsrechner!$J78,Finanzierungsrechner!$G$17:$G$255)</f>
        <v>0</v>
      </c>
      <c r="M78" s="72">
        <f t="array" ref="M78">IF(MIN(IF(Finanzierungsrechner!$I$17:$I$255=J78,Finanzierungsrechner!$H$17:$H$255))&lt;0,0,MIN(IF(Finanzierungsrechner!$I$17:$I$255=J78,Finanzierungsrechner!$H$17:$H$255)))</f>
        <v>0</v>
      </c>
      <c r="O78" s="46"/>
      <c r="P78" s="46"/>
      <c r="Q78" s="46"/>
    </row>
    <row r="79" spans="2:17" ht="20.100000000000001" customHeight="1">
      <c r="B79" s="76">
        <f>IFERROR(IF(DarlehenNichtBezahlt*DarlehenIstGut,ZahlungNummer,""), "")</f>
        <v>63</v>
      </c>
      <c r="C79" s="77">
        <f>IFERROR(IF(DarlehenNichtBezahlt*DarlehenIstGut,ZahlungsDatum,DarlehensAnfangsDatum), DarlehensAnfangsDatum)</f>
        <v>47637</v>
      </c>
      <c r="D79" s="78">
        <f>IFERROR(IF(DarlehenNichtBezahlt*DarlehenIstGut,DarlehensWert,""), "")</f>
        <v>348449.24126742757</v>
      </c>
      <c r="E79" s="78">
        <f>IFERROR(IF(DarlehenNichtBezahlt*DarlehenIstGut,MonatlicheZahlung,0), 0)</f>
        <v>1798.0273906504115</v>
      </c>
      <c r="F79" s="78">
        <f>IFERROR(IF(DarlehenNichtBezahlt*DarlehenIstGut,Kapital,0), 0)</f>
        <v>781.71710362041472</v>
      </c>
      <c r="G79" s="78">
        <f>IFERROR(IF(DarlehenNichtBezahlt*DarlehenIstGut,ZinsBetrag,0), 0)</f>
        <v>1016.3102870299966</v>
      </c>
      <c r="H79" s="78">
        <f>IFERROR(IF(DarlehenNichtBezahlt*DarlehenIstGut,AbschlussSaldo,0), 0)</f>
        <v>347667.52416380699</v>
      </c>
      <c r="I79" s="68">
        <f>IF(LEN(Finanzierungsrechner!$B79)=0,0,YEAR(Finanzierungsrechner!$C79))</f>
        <v>2030</v>
      </c>
      <c r="J79" s="68" t="str">
        <f t="array" ref="J79">IFERROR(INDEX(Finanzierungsrechner!$I$17:$I$255,MATCH(0,COUNTIF($J$16:J78,Finanzierungsrechner!$I$17:$I$255),0)),"")</f>
        <v/>
      </c>
      <c r="K79" s="67">
        <f>SUMIF(Finanzierungsrechner!$I$17:$I$255,"&lt;=" &amp;Finanzierungsrechner!$J79,Finanzierungsrechner!$F$17:$F$255)</f>
        <v>0</v>
      </c>
      <c r="L79" s="69">
        <f>SUMIF(Finanzierungsrechner!$I$17:$I$255,"&lt;=" &amp;Finanzierungsrechner!$J79,Finanzierungsrechner!$G$17:$G$255)</f>
        <v>0</v>
      </c>
      <c r="M79" s="69">
        <f t="array" ref="M79">IF(MIN(IF(Finanzierungsrechner!$I$17:$I$255=J79,Finanzierungsrechner!$H$17:$H$255))&lt;0,0,MIN(IF(Finanzierungsrechner!$I$17:$I$255=J79,Finanzierungsrechner!$H$17:$H$255)))</f>
        <v>0</v>
      </c>
      <c r="O79" s="46"/>
      <c r="P79" s="46"/>
      <c r="Q79" s="46"/>
    </row>
    <row r="80" spans="2:17" ht="20.100000000000001" customHeight="1">
      <c r="B80" s="76">
        <f>IFERROR(IF(DarlehenNichtBezahlt*DarlehenIstGut,ZahlungNummer,""), "")</f>
        <v>64</v>
      </c>
      <c r="C80" s="79">
        <f>IFERROR(IF(DarlehenNichtBezahlt*DarlehenIstGut,ZahlungsDatum,DarlehensAnfangsDatum), DarlehensAnfangsDatum)</f>
        <v>47667</v>
      </c>
      <c r="D80" s="80">
        <f>IFERROR(IF(DarlehenNichtBezahlt*DarlehenIstGut,DarlehensWert,""), "")</f>
        <v>347667.52416380699</v>
      </c>
      <c r="E80" s="80">
        <f>IFERROR(IF(DarlehenNichtBezahlt*DarlehenIstGut,MonatlicheZahlung,0), 0)</f>
        <v>1798.0273906504115</v>
      </c>
      <c r="F80" s="80">
        <f>IFERROR(IF(DarlehenNichtBezahlt*DarlehenIstGut,Kapital,0), 0)</f>
        <v>783.99711183930754</v>
      </c>
      <c r="G80" s="80">
        <f>IFERROR(IF(DarlehenNichtBezahlt*DarlehenIstGut,ZinsBetrag,0), 0)</f>
        <v>1014.0302788111039</v>
      </c>
      <c r="H80" s="80">
        <f>IFERROR(IF(DarlehenNichtBezahlt*DarlehenIstGut,AbschlussSaldo,0), 0)</f>
        <v>346883.52705196786</v>
      </c>
      <c r="I80" s="71">
        <f>IF(LEN(Finanzierungsrechner!$B80)=0,0,YEAR(Finanzierungsrechner!$C80))</f>
        <v>2030</v>
      </c>
      <c r="J80" s="71" t="str">
        <f t="array" ref="J80">IFERROR(INDEX(Finanzierungsrechner!$I$17:$I$255,MATCH(0,COUNTIF($J$16:J79,Finanzierungsrechner!$I$17:$I$255),0)),"")</f>
        <v/>
      </c>
      <c r="K80" s="70">
        <f>SUMIF(Finanzierungsrechner!$I$17:$I$255,"&lt;=" &amp;Finanzierungsrechner!$J80,Finanzierungsrechner!$F$17:$F$255)</f>
        <v>0</v>
      </c>
      <c r="L80" s="72">
        <f>SUMIF(Finanzierungsrechner!$I$17:$I$255,"&lt;=" &amp;Finanzierungsrechner!$J80,Finanzierungsrechner!$G$17:$G$255)</f>
        <v>0</v>
      </c>
      <c r="M80" s="72">
        <f t="array" ref="M80">IF(MIN(IF(Finanzierungsrechner!$I$17:$I$255=J80,Finanzierungsrechner!$H$17:$H$255))&lt;0,0,MIN(IF(Finanzierungsrechner!$I$17:$I$255=J80,Finanzierungsrechner!$H$17:$H$255)))</f>
        <v>0</v>
      </c>
      <c r="O80" s="46"/>
      <c r="P80" s="46"/>
      <c r="Q80" s="46"/>
    </row>
    <row r="81" spans="2:17" ht="20.100000000000001" customHeight="1">
      <c r="B81" s="76">
        <f>IFERROR(IF(DarlehenNichtBezahlt*DarlehenIstGut,ZahlungNummer,""), "")</f>
        <v>65</v>
      </c>
      <c r="C81" s="77">
        <f>IFERROR(IF(DarlehenNichtBezahlt*DarlehenIstGut,ZahlungsDatum,DarlehensAnfangsDatum), DarlehensAnfangsDatum)</f>
        <v>47698</v>
      </c>
      <c r="D81" s="78">
        <f>IFERROR(IF(DarlehenNichtBezahlt*DarlehenIstGut,DarlehensWert,""), "")</f>
        <v>346883.52705196786</v>
      </c>
      <c r="E81" s="78">
        <f>IFERROR(IF(DarlehenNichtBezahlt*DarlehenIstGut,MonatlicheZahlung,0), 0)</f>
        <v>1798.0273906504115</v>
      </c>
      <c r="F81" s="78">
        <f>IFERROR(IF(DarlehenNichtBezahlt*DarlehenIstGut,Kapital,0), 0)</f>
        <v>786.28377008217217</v>
      </c>
      <c r="G81" s="78">
        <f>IFERROR(IF(DarlehenNichtBezahlt*DarlehenIstGut,ZinsBetrag,0), 0)</f>
        <v>1011.7436205682393</v>
      </c>
      <c r="H81" s="78">
        <f>IFERROR(IF(DarlehenNichtBezahlt*DarlehenIstGut,AbschlussSaldo,0), 0)</f>
        <v>346097.24328188569</v>
      </c>
      <c r="I81" s="68">
        <f>IF(LEN(Finanzierungsrechner!$B81)=0,0,YEAR(Finanzierungsrechner!$C81))</f>
        <v>2030</v>
      </c>
      <c r="J81" s="68" t="str">
        <f t="array" ref="J81">IFERROR(INDEX(Finanzierungsrechner!$I$17:$I$255,MATCH(0,COUNTIF($J$16:J80,Finanzierungsrechner!$I$17:$I$255),0)),"")</f>
        <v/>
      </c>
      <c r="K81" s="67">
        <f>SUMIF(Finanzierungsrechner!$I$17:$I$255,"&lt;=" &amp;Finanzierungsrechner!$J81,Finanzierungsrechner!$F$17:$F$255)</f>
        <v>0</v>
      </c>
      <c r="L81" s="69">
        <f>SUMIF(Finanzierungsrechner!$I$17:$I$255,"&lt;=" &amp;Finanzierungsrechner!$J81,Finanzierungsrechner!$G$17:$G$255)</f>
        <v>0</v>
      </c>
      <c r="M81" s="69">
        <f t="array" ref="M81">IF(MIN(IF(Finanzierungsrechner!$I$17:$I$255=J81,Finanzierungsrechner!$H$17:$H$255))&lt;0,0,MIN(IF(Finanzierungsrechner!$I$17:$I$255=J81,Finanzierungsrechner!$H$17:$H$255)))</f>
        <v>0</v>
      </c>
      <c r="O81" s="46"/>
      <c r="P81" s="46"/>
      <c r="Q81" s="46"/>
    </row>
    <row r="82" spans="2:17" ht="20.100000000000001" customHeight="1">
      <c r="B82" s="76">
        <f>IFERROR(IF(DarlehenNichtBezahlt*DarlehenIstGut,ZahlungNummer,""), "")</f>
        <v>66</v>
      </c>
      <c r="C82" s="79">
        <f>IFERROR(IF(DarlehenNichtBezahlt*DarlehenIstGut,ZahlungsDatum,DarlehensAnfangsDatum), DarlehensAnfangsDatum)</f>
        <v>47729</v>
      </c>
      <c r="D82" s="80">
        <f>IFERROR(IF(DarlehenNichtBezahlt*DarlehenIstGut,DarlehensWert,""), "")</f>
        <v>346097.24328188569</v>
      </c>
      <c r="E82" s="80">
        <f>IFERROR(IF(DarlehenNichtBezahlt*DarlehenIstGut,MonatlicheZahlung,0), 0)</f>
        <v>1798.0273906504115</v>
      </c>
      <c r="F82" s="80">
        <f>IFERROR(IF(DarlehenNichtBezahlt*DarlehenIstGut,Kapital,0), 0)</f>
        <v>788.57709774491184</v>
      </c>
      <c r="G82" s="80">
        <f>IFERROR(IF(DarlehenNichtBezahlt*DarlehenIstGut,ZinsBetrag,0), 0)</f>
        <v>1009.4502929054996</v>
      </c>
      <c r="H82" s="80">
        <f>IFERROR(IF(DarlehenNichtBezahlt*DarlehenIstGut,AbschlussSaldo,0), 0)</f>
        <v>345308.66618414072</v>
      </c>
      <c r="I82" s="71">
        <f>IF(LEN(Finanzierungsrechner!$B82)=0,0,YEAR(Finanzierungsrechner!$C82))</f>
        <v>2030</v>
      </c>
      <c r="J82" s="71" t="str">
        <f t="array" ref="J82">IFERROR(INDEX(Finanzierungsrechner!$I$17:$I$255,MATCH(0,COUNTIF($J$16:J81,Finanzierungsrechner!$I$17:$I$255),0)),"")</f>
        <v/>
      </c>
      <c r="K82" s="70">
        <f>SUMIF(Finanzierungsrechner!$I$17:$I$255,"&lt;=" &amp;Finanzierungsrechner!$J82,Finanzierungsrechner!$F$17:$F$255)</f>
        <v>0</v>
      </c>
      <c r="L82" s="72">
        <f>SUMIF(Finanzierungsrechner!$I$17:$I$255,"&lt;=" &amp;Finanzierungsrechner!$J82,Finanzierungsrechner!$G$17:$G$255)</f>
        <v>0</v>
      </c>
      <c r="M82" s="72">
        <f t="array" ref="M82">IF(MIN(IF(Finanzierungsrechner!$I$17:$I$255=J82,Finanzierungsrechner!$H$17:$H$255))&lt;0,0,MIN(IF(Finanzierungsrechner!$I$17:$I$255=J82,Finanzierungsrechner!$H$17:$H$255)))</f>
        <v>0</v>
      </c>
      <c r="O82" s="46"/>
      <c r="P82" s="46"/>
      <c r="Q82" s="46"/>
    </row>
    <row r="83" spans="2:17" ht="20.100000000000001" customHeight="1">
      <c r="B83" s="76">
        <f>IFERROR(IF(DarlehenNichtBezahlt*DarlehenIstGut,ZahlungNummer,""), "")</f>
        <v>67</v>
      </c>
      <c r="C83" s="77">
        <f>IFERROR(IF(DarlehenNichtBezahlt*DarlehenIstGut,ZahlungsDatum,DarlehensAnfangsDatum), DarlehensAnfangsDatum)</f>
        <v>47759</v>
      </c>
      <c r="D83" s="78">
        <f>IFERROR(IF(DarlehenNichtBezahlt*DarlehenIstGut,DarlehensWert,""), "")</f>
        <v>345308.66618414072</v>
      </c>
      <c r="E83" s="78">
        <f>IFERROR(IF(DarlehenNichtBezahlt*DarlehenIstGut,MonatlicheZahlung,0), 0)</f>
        <v>1798.0273906504115</v>
      </c>
      <c r="F83" s="78">
        <f>IFERROR(IF(DarlehenNichtBezahlt*DarlehenIstGut,Kapital,0), 0)</f>
        <v>790.87711428000114</v>
      </c>
      <c r="G83" s="78">
        <f>IFERROR(IF(DarlehenNichtBezahlt*DarlehenIstGut,ZinsBetrag,0), 0)</f>
        <v>1007.1502763704103</v>
      </c>
      <c r="H83" s="78">
        <f>IFERROR(IF(DarlehenNichtBezahlt*DarlehenIstGut,AbschlussSaldo,0), 0)</f>
        <v>344517.78906986077</v>
      </c>
      <c r="I83" s="68">
        <f>IF(LEN(Finanzierungsrechner!$B83)=0,0,YEAR(Finanzierungsrechner!$C83))</f>
        <v>2030</v>
      </c>
      <c r="J83" s="68" t="str">
        <f t="array" ref="J83">IFERROR(INDEX(Finanzierungsrechner!$I$17:$I$255,MATCH(0,COUNTIF($J$16:J82,Finanzierungsrechner!$I$17:$I$255),0)),"")</f>
        <v/>
      </c>
      <c r="K83" s="67">
        <f>SUMIF(Finanzierungsrechner!$I$17:$I$255,"&lt;=" &amp;Finanzierungsrechner!$J83,Finanzierungsrechner!$F$17:$F$255)</f>
        <v>0</v>
      </c>
      <c r="L83" s="69">
        <f>SUMIF(Finanzierungsrechner!$I$17:$I$255,"&lt;=" &amp;Finanzierungsrechner!$J83,Finanzierungsrechner!$G$17:$G$255)</f>
        <v>0</v>
      </c>
      <c r="M83" s="69">
        <f t="array" ref="M83">IF(MIN(IF(Finanzierungsrechner!$I$17:$I$255=J83,Finanzierungsrechner!$H$17:$H$255))&lt;0,0,MIN(IF(Finanzierungsrechner!$I$17:$I$255=J83,Finanzierungsrechner!$H$17:$H$255)))</f>
        <v>0</v>
      </c>
      <c r="O83" s="46"/>
      <c r="P83" s="46"/>
      <c r="Q83" s="46"/>
    </row>
    <row r="84" spans="2:17" ht="20.100000000000001" customHeight="1">
      <c r="B84" s="76">
        <f>IFERROR(IF(DarlehenNichtBezahlt*DarlehenIstGut,ZahlungNummer,""), "")</f>
        <v>68</v>
      </c>
      <c r="C84" s="79">
        <f>IFERROR(IF(DarlehenNichtBezahlt*DarlehenIstGut,ZahlungsDatum,DarlehensAnfangsDatum), DarlehensAnfangsDatum)</f>
        <v>47790</v>
      </c>
      <c r="D84" s="80">
        <f>IFERROR(IF(DarlehenNichtBezahlt*DarlehenIstGut,DarlehensWert,""), "")</f>
        <v>344517.78906986077</v>
      </c>
      <c r="E84" s="80">
        <f>IFERROR(IF(DarlehenNichtBezahlt*DarlehenIstGut,MonatlicheZahlung,0), 0)</f>
        <v>1798.0273906504115</v>
      </c>
      <c r="F84" s="80">
        <f>IFERROR(IF(DarlehenNichtBezahlt*DarlehenIstGut,Kapital,0), 0)</f>
        <v>793.18383919665121</v>
      </c>
      <c r="G84" s="80">
        <f>IFERROR(IF(DarlehenNichtBezahlt*DarlehenIstGut,ZinsBetrag,0), 0)</f>
        <v>1004.8435514537605</v>
      </c>
      <c r="H84" s="80">
        <f>IFERROR(IF(DarlehenNichtBezahlt*DarlehenIstGut,AbschlussSaldo,0), 0)</f>
        <v>343724.60523066414</v>
      </c>
      <c r="I84" s="71">
        <f>IF(LEN(Finanzierungsrechner!$B84)=0,0,YEAR(Finanzierungsrechner!$C84))</f>
        <v>2030</v>
      </c>
      <c r="J84" s="71" t="str">
        <f t="array" ref="J84">IFERROR(INDEX(Finanzierungsrechner!$I$17:$I$255,MATCH(0,COUNTIF($J$16:J83,Finanzierungsrechner!$I$17:$I$255),0)),"")</f>
        <v/>
      </c>
      <c r="K84" s="70">
        <f>SUMIF(Finanzierungsrechner!$I$17:$I$255,"&lt;=" &amp;Finanzierungsrechner!$J84,Finanzierungsrechner!$F$17:$F$255)</f>
        <v>0</v>
      </c>
      <c r="L84" s="72">
        <f>SUMIF(Finanzierungsrechner!$I$17:$I$255,"&lt;=" &amp;Finanzierungsrechner!$J84,Finanzierungsrechner!$G$17:$G$255)</f>
        <v>0</v>
      </c>
      <c r="M84" s="72">
        <f t="array" ref="M84">IF(MIN(IF(Finanzierungsrechner!$I$17:$I$255=J84,Finanzierungsrechner!$H$17:$H$255))&lt;0,0,MIN(IF(Finanzierungsrechner!$I$17:$I$255=J84,Finanzierungsrechner!$H$17:$H$255)))</f>
        <v>0</v>
      </c>
      <c r="O84" s="46"/>
      <c r="P84" s="46"/>
      <c r="Q84" s="46"/>
    </row>
    <row r="85" spans="2:17" ht="20.100000000000001" customHeight="1">
      <c r="B85" s="76">
        <f>IFERROR(IF(DarlehenNichtBezahlt*DarlehenIstGut,ZahlungNummer,""), "")</f>
        <v>69</v>
      </c>
      <c r="C85" s="77">
        <f>IFERROR(IF(DarlehenNichtBezahlt*DarlehenIstGut,ZahlungsDatum,DarlehensAnfangsDatum), DarlehensAnfangsDatum)</f>
        <v>47820</v>
      </c>
      <c r="D85" s="78">
        <f>IFERROR(IF(DarlehenNichtBezahlt*DarlehenIstGut,DarlehensWert,""), "")</f>
        <v>343724.60523066414</v>
      </c>
      <c r="E85" s="78">
        <f>IFERROR(IF(DarlehenNichtBezahlt*DarlehenIstGut,MonatlicheZahlung,0), 0)</f>
        <v>1798.0273906504115</v>
      </c>
      <c r="F85" s="78">
        <f>IFERROR(IF(DarlehenNichtBezahlt*DarlehenIstGut,Kapital,0), 0)</f>
        <v>795.49729206097493</v>
      </c>
      <c r="G85" s="78">
        <f>IFERROR(IF(DarlehenNichtBezahlt*DarlehenIstGut,ZinsBetrag,0), 0)</f>
        <v>1002.5300985894366</v>
      </c>
      <c r="H85" s="78">
        <f>IFERROR(IF(DarlehenNichtBezahlt*DarlehenIstGut,AbschlussSaldo,0), 0)</f>
        <v>342929.10793860315</v>
      </c>
      <c r="I85" s="68">
        <f>IF(LEN(Finanzierungsrechner!$B85)=0,0,YEAR(Finanzierungsrechner!$C85))</f>
        <v>2030</v>
      </c>
      <c r="J85" s="68" t="str">
        <f t="array" ref="J85">IFERROR(INDEX(Finanzierungsrechner!$I$17:$I$255,MATCH(0,COUNTIF($J$16:J84,Finanzierungsrechner!$I$17:$I$255),0)),"")</f>
        <v/>
      </c>
      <c r="K85" s="67">
        <f>SUMIF(Finanzierungsrechner!$I$17:$I$255,"&lt;=" &amp;Finanzierungsrechner!$J85,Finanzierungsrechner!$F$17:$F$255)</f>
        <v>0</v>
      </c>
      <c r="L85" s="69">
        <f>SUMIF(Finanzierungsrechner!$I$17:$I$255,"&lt;=" &amp;Finanzierungsrechner!$J85,Finanzierungsrechner!$G$17:$G$255)</f>
        <v>0</v>
      </c>
      <c r="M85" s="69">
        <f t="array" ref="M85">IF(MIN(IF(Finanzierungsrechner!$I$17:$I$255=J85,Finanzierungsrechner!$H$17:$H$255))&lt;0,0,MIN(IF(Finanzierungsrechner!$I$17:$I$255=J85,Finanzierungsrechner!$H$17:$H$255)))</f>
        <v>0</v>
      </c>
      <c r="O85" s="46"/>
      <c r="P85" s="46"/>
      <c r="Q85" s="46"/>
    </row>
    <row r="86" spans="2:17" ht="20.100000000000001" customHeight="1">
      <c r="B86" s="76">
        <f>IFERROR(IF(DarlehenNichtBezahlt*DarlehenIstGut,ZahlungNummer,""), "")</f>
        <v>70</v>
      </c>
      <c r="C86" s="79">
        <f>IFERROR(IF(DarlehenNichtBezahlt*DarlehenIstGut,ZahlungsDatum,DarlehensAnfangsDatum), DarlehensAnfangsDatum)</f>
        <v>47851</v>
      </c>
      <c r="D86" s="80">
        <f>IFERROR(IF(DarlehenNichtBezahlt*DarlehenIstGut,DarlehensWert,""), "")</f>
        <v>342929.10793860315</v>
      </c>
      <c r="E86" s="80">
        <f>IFERROR(IF(DarlehenNichtBezahlt*DarlehenIstGut,MonatlicheZahlung,0), 0)</f>
        <v>1798.0273906504115</v>
      </c>
      <c r="F86" s="80">
        <f>IFERROR(IF(DarlehenNichtBezahlt*DarlehenIstGut,Kapital,0), 0)</f>
        <v>797.81749249615257</v>
      </c>
      <c r="G86" s="80">
        <f>IFERROR(IF(DarlehenNichtBezahlt*DarlehenIstGut,ZinsBetrag,0), 0)</f>
        <v>1000.2098981542589</v>
      </c>
      <c r="H86" s="80">
        <f>IFERROR(IF(DarlehenNichtBezahlt*DarlehenIstGut,AbschlussSaldo,0), 0)</f>
        <v>342131.29044610704</v>
      </c>
      <c r="I86" s="71">
        <f>IF(LEN(Finanzierungsrechner!$B86)=0,0,YEAR(Finanzierungsrechner!$C86))</f>
        <v>2031</v>
      </c>
      <c r="J86" s="71" t="str">
        <f t="array" ref="J86">IFERROR(INDEX(Finanzierungsrechner!$I$17:$I$255,MATCH(0,COUNTIF($J$16:J85,Finanzierungsrechner!$I$17:$I$255),0)),"")</f>
        <v/>
      </c>
      <c r="K86" s="70">
        <f>SUMIF(Finanzierungsrechner!$I$17:$I$255,"&lt;=" &amp;Finanzierungsrechner!$J86,Finanzierungsrechner!$F$17:$F$255)</f>
        <v>0</v>
      </c>
      <c r="L86" s="72">
        <f>SUMIF(Finanzierungsrechner!$I$17:$I$255,"&lt;=" &amp;Finanzierungsrechner!$J86,Finanzierungsrechner!$G$17:$G$255)</f>
        <v>0</v>
      </c>
      <c r="M86" s="72">
        <f t="array" ref="M86">IF(MIN(IF(Finanzierungsrechner!$I$17:$I$255=J86,Finanzierungsrechner!$H$17:$H$255))&lt;0,0,MIN(IF(Finanzierungsrechner!$I$17:$I$255=J86,Finanzierungsrechner!$H$17:$H$255)))</f>
        <v>0</v>
      </c>
      <c r="O86" s="46"/>
      <c r="P86" s="46"/>
      <c r="Q86" s="46"/>
    </row>
    <row r="87" spans="2:17" ht="20.100000000000001" customHeight="1">
      <c r="B87" s="76">
        <f>IFERROR(IF(DarlehenNichtBezahlt*DarlehenIstGut,ZahlungNummer,""), "")</f>
        <v>71</v>
      </c>
      <c r="C87" s="77">
        <f>IFERROR(IF(DarlehenNichtBezahlt*DarlehenIstGut,ZahlungsDatum,DarlehensAnfangsDatum), DarlehensAnfangsDatum)</f>
        <v>47882</v>
      </c>
      <c r="D87" s="78">
        <f>IFERROR(IF(DarlehenNichtBezahlt*DarlehenIstGut,DarlehensWert,""), "")</f>
        <v>342131.29044610704</v>
      </c>
      <c r="E87" s="78">
        <f>IFERROR(IF(DarlehenNichtBezahlt*DarlehenIstGut,MonatlicheZahlung,0), 0)</f>
        <v>1798.0273906504115</v>
      </c>
      <c r="F87" s="78">
        <f>IFERROR(IF(DarlehenNichtBezahlt*DarlehenIstGut,Kapital,0), 0)</f>
        <v>800.14446018259969</v>
      </c>
      <c r="G87" s="78">
        <f>IFERROR(IF(DarlehenNichtBezahlt*DarlehenIstGut,ZinsBetrag,0), 0)</f>
        <v>997.88293046781178</v>
      </c>
      <c r="H87" s="78">
        <f>IFERROR(IF(DarlehenNichtBezahlt*DarlehenIstGut,AbschlussSaldo,0), 0)</f>
        <v>341331.14598592429</v>
      </c>
      <c r="I87" s="68">
        <f>IF(LEN(Finanzierungsrechner!$B87)=0,0,YEAR(Finanzierungsrechner!$C87))</f>
        <v>2031</v>
      </c>
      <c r="J87" s="68" t="str">
        <f t="array" ref="J87">IFERROR(INDEX(Finanzierungsrechner!$I$17:$I$255,MATCH(0,COUNTIF($J$16:J86,Finanzierungsrechner!$I$17:$I$255),0)),"")</f>
        <v/>
      </c>
      <c r="K87" s="67">
        <f>SUMIF(Finanzierungsrechner!$I$17:$I$255,"&lt;=" &amp;Finanzierungsrechner!$J87,Finanzierungsrechner!$F$17:$F$255)</f>
        <v>0</v>
      </c>
      <c r="L87" s="69">
        <f>SUMIF(Finanzierungsrechner!$I$17:$I$255,"&lt;=" &amp;Finanzierungsrechner!$J87,Finanzierungsrechner!$G$17:$G$255)</f>
        <v>0</v>
      </c>
      <c r="M87" s="69">
        <f t="array" ref="M87">IF(MIN(IF(Finanzierungsrechner!$I$17:$I$255=J87,Finanzierungsrechner!$H$17:$H$255))&lt;0,0,MIN(IF(Finanzierungsrechner!$I$17:$I$255=J87,Finanzierungsrechner!$H$17:$H$255)))</f>
        <v>0</v>
      </c>
      <c r="O87" s="46"/>
      <c r="P87" s="46"/>
      <c r="Q87" s="46"/>
    </row>
    <row r="88" spans="2:17" ht="20.100000000000001" customHeight="1">
      <c r="B88" s="76">
        <f>IFERROR(IF(DarlehenNichtBezahlt*DarlehenIstGut,ZahlungNummer,""), "")</f>
        <v>72</v>
      </c>
      <c r="C88" s="79">
        <f>IFERROR(IF(DarlehenNichtBezahlt*DarlehenIstGut,ZahlungsDatum,DarlehensAnfangsDatum), DarlehensAnfangsDatum)</f>
        <v>47910</v>
      </c>
      <c r="D88" s="80">
        <f>IFERROR(IF(DarlehenNichtBezahlt*DarlehenIstGut,DarlehensWert,""), "")</f>
        <v>341331.14598592429</v>
      </c>
      <c r="E88" s="80">
        <f>IFERROR(IF(DarlehenNichtBezahlt*DarlehenIstGut,MonatlicheZahlung,0), 0)</f>
        <v>1798.0273906504115</v>
      </c>
      <c r="F88" s="80">
        <f>IFERROR(IF(DarlehenNichtBezahlt*DarlehenIstGut,Kapital,0), 0)</f>
        <v>802.47821485813222</v>
      </c>
      <c r="G88" s="80">
        <f>IFERROR(IF(DarlehenNichtBezahlt*DarlehenIstGut,ZinsBetrag,0), 0)</f>
        <v>995.54917579227902</v>
      </c>
      <c r="H88" s="80">
        <f>IFERROR(IF(DarlehenNichtBezahlt*DarlehenIstGut,AbschlussSaldo,0), 0)</f>
        <v>340528.66777106625</v>
      </c>
      <c r="I88" s="71">
        <f>IF(LEN(Finanzierungsrechner!$B88)=0,0,YEAR(Finanzierungsrechner!$C88))</f>
        <v>2031</v>
      </c>
      <c r="J88" s="71" t="str">
        <f t="array" ref="J88">IFERROR(INDEX(Finanzierungsrechner!$I$17:$I$255,MATCH(0,COUNTIF($J$16:J87,Finanzierungsrechner!$I$17:$I$255),0)),"")</f>
        <v/>
      </c>
      <c r="K88" s="70">
        <f>SUMIF(Finanzierungsrechner!$I$17:$I$255,"&lt;=" &amp;Finanzierungsrechner!$J88,Finanzierungsrechner!$F$17:$F$255)</f>
        <v>0</v>
      </c>
      <c r="L88" s="72">
        <f>SUMIF(Finanzierungsrechner!$I$17:$I$255,"&lt;=" &amp;Finanzierungsrechner!$J88,Finanzierungsrechner!$G$17:$G$255)</f>
        <v>0</v>
      </c>
      <c r="M88" s="72">
        <f t="array" ref="M88">IF(MIN(IF(Finanzierungsrechner!$I$17:$I$255=J88,Finanzierungsrechner!$H$17:$H$255))&lt;0,0,MIN(IF(Finanzierungsrechner!$I$17:$I$255=J88,Finanzierungsrechner!$H$17:$H$255)))</f>
        <v>0</v>
      </c>
      <c r="O88" s="46"/>
      <c r="P88" s="46"/>
      <c r="Q88" s="46"/>
    </row>
    <row r="89" spans="2:17" ht="20.100000000000001" customHeight="1">
      <c r="B89" s="76">
        <f>IFERROR(IF(DarlehenNichtBezahlt*DarlehenIstGut,ZahlungNummer,""), "")</f>
        <v>73</v>
      </c>
      <c r="C89" s="77">
        <f>IFERROR(IF(DarlehenNichtBezahlt*DarlehenIstGut,ZahlungsDatum,DarlehensAnfangsDatum), DarlehensAnfangsDatum)</f>
        <v>47941</v>
      </c>
      <c r="D89" s="78">
        <f>IFERROR(IF(DarlehenNichtBezahlt*DarlehenIstGut,DarlehensWert,""), "")</f>
        <v>340528.66777106625</v>
      </c>
      <c r="E89" s="78">
        <f>IFERROR(IF(DarlehenNichtBezahlt*DarlehenIstGut,MonatlicheZahlung,0), 0)</f>
        <v>1798.0273906504115</v>
      </c>
      <c r="F89" s="78">
        <f>IFERROR(IF(DarlehenNichtBezahlt*DarlehenIstGut,Kapital,0), 0)</f>
        <v>804.81877631813518</v>
      </c>
      <c r="G89" s="78">
        <f>IFERROR(IF(DarlehenNichtBezahlt*DarlehenIstGut,ZinsBetrag,0), 0)</f>
        <v>993.20861433227628</v>
      </c>
      <c r="H89" s="78">
        <f>IFERROR(IF(DarlehenNichtBezahlt*DarlehenIstGut,AbschlussSaldo,0), 0)</f>
        <v>339723.84899474808</v>
      </c>
      <c r="I89" s="68">
        <f>IF(LEN(Finanzierungsrechner!$B89)=0,0,YEAR(Finanzierungsrechner!$C89))</f>
        <v>2031</v>
      </c>
      <c r="J89" s="68" t="str">
        <f t="array" ref="J89">IFERROR(INDEX(Finanzierungsrechner!$I$17:$I$255,MATCH(0,COUNTIF($J$16:J88,Finanzierungsrechner!$I$17:$I$255),0)),"")</f>
        <v/>
      </c>
      <c r="K89" s="67">
        <f>SUMIF(Finanzierungsrechner!$I$17:$I$255,"&lt;=" &amp;Finanzierungsrechner!$J89,Finanzierungsrechner!$F$17:$F$255)</f>
        <v>0</v>
      </c>
      <c r="L89" s="69">
        <f>SUMIF(Finanzierungsrechner!$I$17:$I$255,"&lt;=" &amp;Finanzierungsrechner!$J89,Finanzierungsrechner!$G$17:$G$255)</f>
        <v>0</v>
      </c>
      <c r="M89" s="69">
        <f t="array" ref="M89">IF(MIN(IF(Finanzierungsrechner!$I$17:$I$255=J89,Finanzierungsrechner!$H$17:$H$255))&lt;0,0,MIN(IF(Finanzierungsrechner!$I$17:$I$255=J89,Finanzierungsrechner!$H$17:$H$255)))</f>
        <v>0</v>
      </c>
      <c r="O89" s="46"/>
      <c r="P89" s="46"/>
      <c r="Q89" s="46"/>
    </row>
    <row r="90" spans="2:17" ht="20.100000000000001" customHeight="1">
      <c r="B90" s="76">
        <f>IFERROR(IF(DarlehenNichtBezahlt*DarlehenIstGut,ZahlungNummer,""), "")</f>
        <v>74</v>
      </c>
      <c r="C90" s="79">
        <f>IFERROR(IF(DarlehenNichtBezahlt*DarlehenIstGut,ZahlungsDatum,DarlehensAnfangsDatum), DarlehensAnfangsDatum)</f>
        <v>47971</v>
      </c>
      <c r="D90" s="80">
        <f>IFERROR(IF(DarlehenNichtBezahlt*DarlehenIstGut,DarlehensWert,""), "")</f>
        <v>339723.84899474808</v>
      </c>
      <c r="E90" s="80">
        <f>IFERROR(IF(DarlehenNichtBezahlt*DarlehenIstGut,MonatlicheZahlung,0), 0)</f>
        <v>1798.0273906504115</v>
      </c>
      <c r="F90" s="80">
        <f>IFERROR(IF(DarlehenNichtBezahlt*DarlehenIstGut,Kapital,0), 0)</f>
        <v>807.1661644157299</v>
      </c>
      <c r="G90" s="80">
        <f>IFERROR(IF(DarlehenNichtBezahlt*DarlehenIstGut,ZinsBetrag,0), 0)</f>
        <v>990.86122623468157</v>
      </c>
      <c r="H90" s="80">
        <f>IFERROR(IF(DarlehenNichtBezahlt*DarlehenIstGut,AbschlussSaldo,0), 0)</f>
        <v>338916.68283033243</v>
      </c>
      <c r="I90" s="71">
        <f>IF(LEN(Finanzierungsrechner!$B90)=0,0,YEAR(Finanzierungsrechner!$C90))</f>
        <v>2031</v>
      </c>
      <c r="J90" s="71" t="str">
        <f t="array" ref="J90">IFERROR(INDEX(Finanzierungsrechner!$I$17:$I$255,MATCH(0,COUNTIF($J$16:J89,Finanzierungsrechner!$I$17:$I$255),0)),"")</f>
        <v/>
      </c>
      <c r="K90" s="70">
        <f>SUMIF(Finanzierungsrechner!$I$17:$I$255,"&lt;=" &amp;Finanzierungsrechner!$J90,Finanzierungsrechner!$F$17:$F$255)</f>
        <v>0</v>
      </c>
      <c r="L90" s="72">
        <f>SUMIF(Finanzierungsrechner!$I$17:$I$255,"&lt;=" &amp;Finanzierungsrechner!$J90,Finanzierungsrechner!$G$17:$G$255)</f>
        <v>0</v>
      </c>
      <c r="M90" s="72">
        <f t="array" ref="M90">IF(MIN(IF(Finanzierungsrechner!$I$17:$I$255=J90,Finanzierungsrechner!$H$17:$H$255))&lt;0,0,MIN(IF(Finanzierungsrechner!$I$17:$I$255=J90,Finanzierungsrechner!$H$17:$H$255)))</f>
        <v>0</v>
      </c>
      <c r="O90" s="46"/>
      <c r="P90" s="46"/>
      <c r="Q90" s="46"/>
    </row>
    <row r="91" spans="2:17" ht="20.100000000000001" customHeight="1">
      <c r="B91" s="76">
        <f>IFERROR(IF(DarlehenNichtBezahlt*DarlehenIstGut,ZahlungNummer,""), "")</f>
        <v>75</v>
      </c>
      <c r="C91" s="77">
        <f>IFERROR(IF(DarlehenNichtBezahlt*DarlehenIstGut,ZahlungsDatum,DarlehensAnfangsDatum), DarlehensAnfangsDatum)</f>
        <v>48002</v>
      </c>
      <c r="D91" s="78">
        <f>IFERROR(IF(DarlehenNichtBezahlt*DarlehenIstGut,DarlehensWert,""), "")</f>
        <v>338916.68283033243</v>
      </c>
      <c r="E91" s="78">
        <f>IFERROR(IF(DarlehenNichtBezahlt*DarlehenIstGut,MonatlicheZahlung,0), 0)</f>
        <v>1798.0273906504115</v>
      </c>
      <c r="F91" s="78">
        <f>IFERROR(IF(DarlehenNichtBezahlt*DarlehenIstGut,Kapital,0), 0)</f>
        <v>809.52039906194238</v>
      </c>
      <c r="G91" s="78">
        <f>IFERROR(IF(DarlehenNichtBezahlt*DarlehenIstGut,ZinsBetrag,0), 0)</f>
        <v>988.5069915884693</v>
      </c>
      <c r="H91" s="78">
        <f>IFERROR(IF(DarlehenNichtBezahlt*DarlehenIstGut,AbschlussSaldo,0), 0)</f>
        <v>338107.16243127041</v>
      </c>
      <c r="I91" s="68">
        <f>IF(LEN(Finanzierungsrechner!$B91)=0,0,YEAR(Finanzierungsrechner!$C91))</f>
        <v>2031</v>
      </c>
      <c r="J91" s="68" t="str">
        <f t="array" ref="J91">IFERROR(INDEX(Finanzierungsrechner!$I$17:$I$255,MATCH(0,COUNTIF($J$16:J90,Finanzierungsrechner!$I$17:$I$255),0)),"")</f>
        <v/>
      </c>
      <c r="K91" s="67">
        <f>SUMIF(Finanzierungsrechner!$I$17:$I$255,"&lt;=" &amp;Finanzierungsrechner!$J91,Finanzierungsrechner!$F$17:$F$255)</f>
        <v>0</v>
      </c>
      <c r="L91" s="69">
        <f>SUMIF(Finanzierungsrechner!$I$17:$I$255,"&lt;=" &amp;Finanzierungsrechner!$J91,Finanzierungsrechner!$G$17:$G$255)</f>
        <v>0</v>
      </c>
      <c r="M91" s="69">
        <f t="array" ref="M91">IF(MIN(IF(Finanzierungsrechner!$I$17:$I$255=J91,Finanzierungsrechner!$H$17:$H$255))&lt;0,0,MIN(IF(Finanzierungsrechner!$I$17:$I$255=J91,Finanzierungsrechner!$H$17:$H$255)))</f>
        <v>0</v>
      </c>
      <c r="O91" s="46"/>
      <c r="P91" s="46"/>
      <c r="Q91" s="46"/>
    </row>
    <row r="92" spans="2:17" ht="20.100000000000001" customHeight="1">
      <c r="B92" s="76">
        <f>IFERROR(IF(DarlehenNichtBezahlt*DarlehenIstGut,ZahlungNummer,""), "")</f>
        <v>76</v>
      </c>
      <c r="C92" s="79">
        <f>IFERROR(IF(DarlehenNichtBezahlt*DarlehenIstGut,ZahlungsDatum,DarlehensAnfangsDatum), DarlehensAnfangsDatum)</f>
        <v>48032</v>
      </c>
      <c r="D92" s="80">
        <f>IFERROR(IF(DarlehenNichtBezahlt*DarlehenIstGut,DarlehensWert,""), "")</f>
        <v>338107.16243127041</v>
      </c>
      <c r="E92" s="80">
        <f>IFERROR(IF(DarlehenNichtBezahlt*DarlehenIstGut,MonatlicheZahlung,0), 0)</f>
        <v>1798.0273906504115</v>
      </c>
      <c r="F92" s="80">
        <f>IFERROR(IF(DarlehenNichtBezahlt*DarlehenIstGut,Kapital,0), 0)</f>
        <v>811.88150022587297</v>
      </c>
      <c r="G92" s="80">
        <f>IFERROR(IF(DarlehenNichtBezahlt*DarlehenIstGut,ZinsBetrag,0), 0)</f>
        <v>986.14589042453861</v>
      </c>
      <c r="H92" s="80">
        <f>IFERROR(IF(DarlehenNichtBezahlt*DarlehenIstGut,AbschlussSaldo,0), 0)</f>
        <v>337295.2809310446</v>
      </c>
      <c r="I92" s="71">
        <f>IF(LEN(Finanzierungsrechner!$B92)=0,0,YEAR(Finanzierungsrechner!$C92))</f>
        <v>2031</v>
      </c>
      <c r="J92" s="71" t="str">
        <f t="array" ref="J92">IFERROR(INDEX(Finanzierungsrechner!$I$17:$I$255,MATCH(0,COUNTIF($J$16:J91,Finanzierungsrechner!$I$17:$I$255),0)),"")</f>
        <v/>
      </c>
      <c r="K92" s="70">
        <f>SUMIF(Finanzierungsrechner!$I$17:$I$255,"&lt;=" &amp;Finanzierungsrechner!$J92,Finanzierungsrechner!$F$17:$F$255)</f>
        <v>0</v>
      </c>
      <c r="L92" s="72">
        <f>SUMIF(Finanzierungsrechner!$I$17:$I$255,"&lt;=" &amp;Finanzierungsrechner!$J92,Finanzierungsrechner!$G$17:$G$255)</f>
        <v>0</v>
      </c>
      <c r="M92" s="72">
        <f t="array" ref="M92">IF(MIN(IF(Finanzierungsrechner!$I$17:$I$255=J92,Finanzierungsrechner!$H$17:$H$255))&lt;0,0,MIN(IF(Finanzierungsrechner!$I$17:$I$255=J92,Finanzierungsrechner!$H$17:$H$255)))</f>
        <v>0</v>
      </c>
      <c r="O92" s="46"/>
      <c r="P92" s="46"/>
      <c r="Q92" s="46"/>
    </row>
    <row r="93" spans="2:17" ht="20.100000000000001" customHeight="1">
      <c r="B93" s="76">
        <f>IFERROR(IF(DarlehenNichtBezahlt*DarlehenIstGut,ZahlungNummer,""), "")</f>
        <v>77</v>
      </c>
      <c r="C93" s="77">
        <f>IFERROR(IF(DarlehenNichtBezahlt*DarlehenIstGut,ZahlungsDatum,DarlehensAnfangsDatum), DarlehensAnfangsDatum)</f>
        <v>48063</v>
      </c>
      <c r="D93" s="78">
        <f>IFERROR(IF(DarlehenNichtBezahlt*DarlehenIstGut,DarlehensWert,""), "")</f>
        <v>337295.2809310446</v>
      </c>
      <c r="E93" s="78">
        <f>IFERROR(IF(DarlehenNichtBezahlt*DarlehenIstGut,MonatlicheZahlung,0), 0)</f>
        <v>1798.0273906504115</v>
      </c>
      <c r="F93" s="78">
        <f>IFERROR(IF(DarlehenNichtBezahlt*DarlehenIstGut,Kapital,0), 0)</f>
        <v>814.24948793486521</v>
      </c>
      <c r="G93" s="78">
        <f>IFERROR(IF(DarlehenNichtBezahlt*DarlehenIstGut,ZinsBetrag,0), 0)</f>
        <v>983.77790271554625</v>
      </c>
      <c r="H93" s="78">
        <f>IFERROR(IF(DarlehenNichtBezahlt*DarlehenIstGut,AbschlussSaldo,0), 0)</f>
        <v>336481.03144310974</v>
      </c>
      <c r="I93" s="68">
        <f>IF(LEN(Finanzierungsrechner!$B93)=0,0,YEAR(Finanzierungsrechner!$C93))</f>
        <v>2031</v>
      </c>
      <c r="J93" s="68" t="str">
        <f t="array" ref="J93">IFERROR(INDEX(Finanzierungsrechner!$I$17:$I$255,MATCH(0,COUNTIF($J$16:J92,Finanzierungsrechner!$I$17:$I$255),0)),"")</f>
        <v/>
      </c>
      <c r="K93" s="67">
        <f>SUMIF(Finanzierungsrechner!$I$17:$I$255,"&lt;=" &amp;Finanzierungsrechner!$J93,Finanzierungsrechner!$F$17:$F$255)</f>
        <v>0</v>
      </c>
      <c r="L93" s="69">
        <f>SUMIF(Finanzierungsrechner!$I$17:$I$255,"&lt;=" &amp;Finanzierungsrechner!$J93,Finanzierungsrechner!$G$17:$G$255)</f>
        <v>0</v>
      </c>
      <c r="M93" s="69">
        <f t="array" ref="M93">IF(MIN(IF(Finanzierungsrechner!$I$17:$I$255=J93,Finanzierungsrechner!$H$17:$H$255))&lt;0,0,MIN(IF(Finanzierungsrechner!$I$17:$I$255=J93,Finanzierungsrechner!$H$17:$H$255)))</f>
        <v>0</v>
      </c>
      <c r="O93" s="46"/>
      <c r="P93" s="46"/>
      <c r="Q93" s="46"/>
    </row>
    <row r="94" spans="2:17" ht="20.100000000000001" customHeight="1">
      <c r="B94" s="76">
        <f>IFERROR(IF(DarlehenNichtBezahlt*DarlehenIstGut,ZahlungNummer,""), "")</f>
        <v>78</v>
      </c>
      <c r="C94" s="79">
        <f>IFERROR(IF(DarlehenNichtBezahlt*DarlehenIstGut,ZahlungsDatum,DarlehensAnfangsDatum), DarlehensAnfangsDatum)</f>
        <v>48094</v>
      </c>
      <c r="D94" s="80">
        <f>IFERROR(IF(DarlehenNichtBezahlt*DarlehenIstGut,DarlehensWert,""), "")</f>
        <v>336481.03144310974</v>
      </c>
      <c r="E94" s="80">
        <f>IFERROR(IF(DarlehenNichtBezahlt*DarlehenIstGut,MonatlicheZahlung,0), 0)</f>
        <v>1798.0273906504115</v>
      </c>
      <c r="F94" s="80">
        <f>IFERROR(IF(DarlehenNichtBezahlt*DarlehenIstGut,Kapital,0), 0)</f>
        <v>816.6243822746751</v>
      </c>
      <c r="G94" s="80">
        <f>IFERROR(IF(DarlehenNichtBezahlt*DarlehenIstGut,ZinsBetrag,0), 0)</f>
        <v>981.40300837573648</v>
      </c>
      <c r="H94" s="80">
        <f>IFERROR(IF(DarlehenNichtBezahlt*DarlehenIstGut,AbschlussSaldo,0), 0)</f>
        <v>335664.40706083504</v>
      </c>
      <c r="I94" s="71">
        <f>IF(LEN(Finanzierungsrechner!$B94)=0,0,YEAR(Finanzierungsrechner!$C94))</f>
        <v>2031</v>
      </c>
      <c r="J94" s="71" t="str">
        <f t="array" ref="J94">IFERROR(INDEX(Finanzierungsrechner!$I$17:$I$255,MATCH(0,COUNTIF($J$16:J93,Finanzierungsrechner!$I$17:$I$255),0)),"")</f>
        <v/>
      </c>
      <c r="K94" s="70">
        <f>SUMIF(Finanzierungsrechner!$I$17:$I$255,"&lt;=" &amp;Finanzierungsrechner!$J94,Finanzierungsrechner!$F$17:$F$255)</f>
        <v>0</v>
      </c>
      <c r="L94" s="72">
        <f>SUMIF(Finanzierungsrechner!$I$17:$I$255,"&lt;=" &amp;Finanzierungsrechner!$J94,Finanzierungsrechner!$G$17:$G$255)</f>
        <v>0</v>
      </c>
      <c r="M94" s="72">
        <f t="array" ref="M94">IF(MIN(IF(Finanzierungsrechner!$I$17:$I$255=J94,Finanzierungsrechner!$H$17:$H$255))&lt;0,0,MIN(IF(Finanzierungsrechner!$I$17:$I$255=J94,Finanzierungsrechner!$H$17:$H$255)))</f>
        <v>0</v>
      </c>
      <c r="O94" s="46"/>
      <c r="P94" s="46"/>
      <c r="Q94" s="46"/>
    </row>
    <row r="95" spans="2:17" ht="20.100000000000001" customHeight="1">
      <c r="B95" s="76">
        <f>IFERROR(IF(DarlehenNichtBezahlt*DarlehenIstGut,ZahlungNummer,""), "")</f>
        <v>79</v>
      </c>
      <c r="C95" s="77">
        <f>IFERROR(IF(DarlehenNichtBezahlt*DarlehenIstGut,ZahlungsDatum,DarlehensAnfangsDatum), DarlehensAnfangsDatum)</f>
        <v>48124</v>
      </c>
      <c r="D95" s="78">
        <f>IFERROR(IF(DarlehenNichtBezahlt*DarlehenIstGut,DarlehensWert,""), "")</f>
        <v>335664.40706083504</v>
      </c>
      <c r="E95" s="78">
        <f>IFERROR(IF(DarlehenNichtBezahlt*DarlehenIstGut,MonatlicheZahlung,0), 0)</f>
        <v>1798.0273906504115</v>
      </c>
      <c r="F95" s="78">
        <f>IFERROR(IF(DarlehenNichtBezahlt*DarlehenIstGut,Kapital,0), 0)</f>
        <v>819.00620338964291</v>
      </c>
      <c r="G95" s="78">
        <f>IFERROR(IF(DarlehenNichtBezahlt*DarlehenIstGut,ZinsBetrag,0), 0)</f>
        <v>979.02118726076844</v>
      </c>
      <c r="H95" s="78">
        <f>IFERROR(IF(DarlehenNichtBezahlt*DarlehenIstGut,AbschlussSaldo,0), 0)</f>
        <v>334845.40085744532</v>
      </c>
      <c r="I95" s="68">
        <f>IF(LEN(Finanzierungsrechner!$B95)=0,0,YEAR(Finanzierungsrechner!$C95))</f>
        <v>2031</v>
      </c>
      <c r="J95" s="68" t="str">
        <f t="array" ref="J95">IFERROR(INDEX(Finanzierungsrechner!$I$17:$I$255,MATCH(0,COUNTIF($J$16:J94,Finanzierungsrechner!$I$17:$I$255),0)),"")</f>
        <v/>
      </c>
      <c r="K95" s="67">
        <f>SUMIF(Finanzierungsrechner!$I$17:$I$255,"&lt;=" &amp;Finanzierungsrechner!$J95,Finanzierungsrechner!$F$17:$F$255)</f>
        <v>0</v>
      </c>
      <c r="L95" s="69">
        <f>SUMIF(Finanzierungsrechner!$I$17:$I$255,"&lt;=" &amp;Finanzierungsrechner!$J95,Finanzierungsrechner!$G$17:$G$255)</f>
        <v>0</v>
      </c>
      <c r="M95" s="69">
        <f t="array" ref="M95">IF(MIN(IF(Finanzierungsrechner!$I$17:$I$255=J95,Finanzierungsrechner!$H$17:$H$255))&lt;0,0,MIN(IF(Finanzierungsrechner!$I$17:$I$255=J95,Finanzierungsrechner!$H$17:$H$255)))</f>
        <v>0</v>
      </c>
      <c r="O95" s="46"/>
      <c r="P95" s="46"/>
      <c r="Q95" s="46"/>
    </row>
    <row r="96" spans="2:17" ht="20.100000000000001" customHeight="1">
      <c r="B96" s="76">
        <f>IFERROR(IF(DarlehenNichtBezahlt*DarlehenIstGut,ZahlungNummer,""), "")</f>
        <v>80</v>
      </c>
      <c r="C96" s="79">
        <f>IFERROR(IF(DarlehenNichtBezahlt*DarlehenIstGut,ZahlungsDatum,DarlehensAnfangsDatum), DarlehensAnfangsDatum)</f>
        <v>48155</v>
      </c>
      <c r="D96" s="80">
        <f>IFERROR(IF(DarlehenNichtBezahlt*DarlehenIstGut,DarlehensWert,""), "")</f>
        <v>334845.40085744532</v>
      </c>
      <c r="E96" s="80">
        <f>IFERROR(IF(DarlehenNichtBezahlt*DarlehenIstGut,MonatlicheZahlung,0), 0)</f>
        <v>1798.0273906504115</v>
      </c>
      <c r="F96" s="80">
        <f>IFERROR(IF(DarlehenNichtBezahlt*DarlehenIstGut,Kapital,0), 0)</f>
        <v>821.39497148286273</v>
      </c>
      <c r="G96" s="80">
        <f>IFERROR(IF(DarlehenNichtBezahlt*DarlehenIstGut,ZinsBetrag,0), 0)</f>
        <v>976.63241916754873</v>
      </c>
      <c r="H96" s="80">
        <f>IFERROR(IF(DarlehenNichtBezahlt*DarlehenIstGut,AbschlussSaldo,0), 0)</f>
        <v>334024.00588596251</v>
      </c>
      <c r="I96" s="71">
        <f>IF(LEN(Finanzierungsrechner!$B96)=0,0,YEAR(Finanzierungsrechner!$C96))</f>
        <v>2031</v>
      </c>
      <c r="J96" s="71" t="str">
        <f t="array" ref="J96">IFERROR(INDEX(Finanzierungsrechner!$I$17:$I$255,MATCH(0,COUNTIF($J$16:J95,Finanzierungsrechner!$I$17:$I$255),0)),"")</f>
        <v/>
      </c>
      <c r="K96" s="70">
        <f>SUMIF(Finanzierungsrechner!$I$17:$I$255,"&lt;=" &amp;Finanzierungsrechner!$J96,Finanzierungsrechner!$F$17:$F$255)</f>
        <v>0</v>
      </c>
      <c r="L96" s="72">
        <f>SUMIF(Finanzierungsrechner!$I$17:$I$255,"&lt;=" &amp;Finanzierungsrechner!$J96,Finanzierungsrechner!$G$17:$G$255)</f>
        <v>0</v>
      </c>
      <c r="M96" s="72">
        <f t="array" ref="M96">IF(MIN(IF(Finanzierungsrechner!$I$17:$I$255=J96,Finanzierungsrechner!$H$17:$H$255))&lt;0,0,MIN(IF(Finanzierungsrechner!$I$17:$I$255=J96,Finanzierungsrechner!$H$17:$H$255)))</f>
        <v>0</v>
      </c>
      <c r="O96" s="46"/>
      <c r="P96" s="46"/>
      <c r="Q96" s="46"/>
    </row>
    <row r="97" spans="2:17" ht="20.100000000000001" customHeight="1">
      <c r="B97" s="76">
        <f>IFERROR(IF(DarlehenNichtBezahlt*DarlehenIstGut,ZahlungNummer,""), "")</f>
        <v>81</v>
      </c>
      <c r="C97" s="77">
        <f>IFERROR(IF(DarlehenNichtBezahlt*DarlehenIstGut,ZahlungsDatum,DarlehensAnfangsDatum), DarlehensAnfangsDatum)</f>
        <v>48185</v>
      </c>
      <c r="D97" s="78">
        <f>IFERROR(IF(DarlehenNichtBezahlt*DarlehenIstGut,DarlehensWert,""), "")</f>
        <v>334024.00588596251</v>
      </c>
      <c r="E97" s="78">
        <f>IFERROR(IF(DarlehenNichtBezahlt*DarlehenIstGut,MonatlicheZahlung,0), 0)</f>
        <v>1798.0273906504115</v>
      </c>
      <c r="F97" s="78">
        <f>IFERROR(IF(DarlehenNichtBezahlt*DarlehenIstGut,Kapital,0), 0)</f>
        <v>823.79070681635449</v>
      </c>
      <c r="G97" s="78">
        <f>IFERROR(IF(DarlehenNichtBezahlt*DarlehenIstGut,ZinsBetrag,0), 0)</f>
        <v>974.23668383405709</v>
      </c>
      <c r="H97" s="78">
        <f>IFERROR(IF(DarlehenNichtBezahlt*DarlehenIstGut,AbschlussSaldo,0), 0)</f>
        <v>333200.21517914627</v>
      </c>
      <c r="I97" s="68">
        <f>IF(LEN(Finanzierungsrechner!$B97)=0,0,YEAR(Finanzierungsrechner!$C97))</f>
        <v>2031</v>
      </c>
      <c r="J97" s="68" t="str">
        <f t="array" ref="J97">IFERROR(INDEX(Finanzierungsrechner!$I$17:$I$255,MATCH(0,COUNTIF($J$16:J96,Finanzierungsrechner!$I$17:$I$255),0)),"")</f>
        <v/>
      </c>
      <c r="K97" s="67">
        <f>SUMIF(Finanzierungsrechner!$I$17:$I$255,"&lt;=" &amp;Finanzierungsrechner!$J97,Finanzierungsrechner!$F$17:$F$255)</f>
        <v>0</v>
      </c>
      <c r="L97" s="69">
        <f>SUMIF(Finanzierungsrechner!$I$17:$I$255,"&lt;=" &amp;Finanzierungsrechner!$J97,Finanzierungsrechner!$G$17:$G$255)</f>
        <v>0</v>
      </c>
      <c r="M97" s="69">
        <f t="array" ref="M97">IF(MIN(IF(Finanzierungsrechner!$I$17:$I$255=J97,Finanzierungsrechner!$H$17:$H$255))&lt;0,0,MIN(IF(Finanzierungsrechner!$I$17:$I$255=J97,Finanzierungsrechner!$H$17:$H$255)))</f>
        <v>0</v>
      </c>
      <c r="O97" s="46"/>
      <c r="P97" s="46"/>
      <c r="Q97" s="46"/>
    </row>
    <row r="98" spans="2:17" ht="20.100000000000001" customHeight="1">
      <c r="B98" s="76">
        <f>IFERROR(IF(DarlehenNichtBezahlt*DarlehenIstGut,ZahlungNummer,""), "")</f>
        <v>82</v>
      </c>
      <c r="C98" s="79">
        <f>IFERROR(IF(DarlehenNichtBezahlt*DarlehenIstGut,ZahlungsDatum,DarlehensAnfangsDatum), DarlehensAnfangsDatum)</f>
        <v>48216</v>
      </c>
      <c r="D98" s="80">
        <f>IFERROR(IF(DarlehenNichtBezahlt*DarlehenIstGut,DarlehensWert,""), "")</f>
        <v>333200.21517914627</v>
      </c>
      <c r="E98" s="80">
        <f>IFERROR(IF(DarlehenNichtBezahlt*DarlehenIstGut,MonatlicheZahlung,0), 0)</f>
        <v>1798.0273906504115</v>
      </c>
      <c r="F98" s="80">
        <f>IFERROR(IF(DarlehenNichtBezahlt*DarlehenIstGut,Kapital,0), 0)</f>
        <v>826.19342971123535</v>
      </c>
      <c r="G98" s="80">
        <f>IFERROR(IF(DarlehenNichtBezahlt*DarlehenIstGut,ZinsBetrag,0), 0)</f>
        <v>971.83396093917611</v>
      </c>
      <c r="H98" s="80">
        <f>IFERROR(IF(DarlehenNichtBezahlt*DarlehenIstGut,AbschlussSaldo,0), 0)</f>
        <v>332374.02174943499</v>
      </c>
      <c r="I98" s="71">
        <f>IF(LEN(Finanzierungsrechner!$B98)=0,0,YEAR(Finanzierungsrechner!$C98))</f>
        <v>2032</v>
      </c>
      <c r="J98" s="71" t="str">
        <f t="array" ref="J98">IFERROR(INDEX(Finanzierungsrechner!$I$17:$I$255,MATCH(0,COUNTIF($J$16:J97,Finanzierungsrechner!$I$17:$I$255),0)),"")</f>
        <v/>
      </c>
      <c r="K98" s="70">
        <f>SUMIF(Finanzierungsrechner!$I$17:$I$255,"&lt;=" &amp;Finanzierungsrechner!$J98,Finanzierungsrechner!$F$17:$F$255)</f>
        <v>0</v>
      </c>
      <c r="L98" s="72">
        <f>SUMIF(Finanzierungsrechner!$I$17:$I$255,"&lt;=" &amp;Finanzierungsrechner!$J98,Finanzierungsrechner!$G$17:$G$255)</f>
        <v>0</v>
      </c>
      <c r="M98" s="72">
        <f t="array" ref="M98">IF(MIN(IF(Finanzierungsrechner!$I$17:$I$255=J98,Finanzierungsrechner!$H$17:$H$255))&lt;0,0,MIN(IF(Finanzierungsrechner!$I$17:$I$255=J98,Finanzierungsrechner!$H$17:$H$255)))</f>
        <v>0</v>
      </c>
      <c r="O98" s="46"/>
      <c r="P98" s="46"/>
      <c r="Q98" s="46"/>
    </row>
    <row r="99" spans="2:17" ht="20.100000000000001" customHeight="1">
      <c r="B99" s="76">
        <f>IFERROR(IF(DarlehenNichtBezahlt*DarlehenIstGut,ZahlungNummer,""), "")</f>
        <v>83</v>
      </c>
      <c r="C99" s="77">
        <f>IFERROR(IF(DarlehenNichtBezahlt*DarlehenIstGut,ZahlungsDatum,DarlehensAnfangsDatum), DarlehensAnfangsDatum)</f>
        <v>48247</v>
      </c>
      <c r="D99" s="78">
        <f>IFERROR(IF(DarlehenNichtBezahlt*DarlehenIstGut,DarlehensWert,""), "")</f>
        <v>332374.02174943499</v>
      </c>
      <c r="E99" s="78">
        <f>IFERROR(IF(DarlehenNichtBezahlt*DarlehenIstGut,MonatlicheZahlung,0), 0)</f>
        <v>1798.0273906504115</v>
      </c>
      <c r="F99" s="78">
        <f>IFERROR(IF(DarlehenNichtBezahlt*DarlehenIstGut,Kapital,0), 0)</f>
        <v>828.60316054789325</v>
      </c>
      <c r="G99" s="78">
        <f>IFERROR(IF(DarlehenNichtBezahlt*DarlehenIstGut,ZinsBetrag,0), 0)</f>
        <v>969.42423010251821</v>
      </c>
      <c r="H99" s="78">
        <f>IFERROR(IF(DarlehenNichtBezahlt*DarlehenIstGut,AbschlussSaldo,0), 0)</f>
        <v>331545.41858888703</v>
      </c>
      <c r="I99" s="68">
        <f>IF(LEN(Finanzierungsrechner!$B99)=0,0,YEAR(Finanzierungsrechner!$C99))</f>
        <v>2032</v>
      </c>
      <c r="J99" s="68" t="str">
        <f t="array" ref="J99">IFERROR(INDEX(Finanzierungsrechner!$I$17:$I$255,MATCH(0,COUNTIF($J$16:J98,Finanzierungsrechner!$I$17:$I$255),0)),"")</f>
        <v/>
      </c>
      <c r="K99" s="67">
        <f>SUMIF(Finanzierungsrechner!$I$17:$I$255,"&lt;=" &amp;Finanzierungsrechner!$J99,Finanzierungsrechner!$F$17:$F$255)</f>
        <v>0</v>
      </c>
      <c r="L99" s="69">
        <f>SUMIF(Finanzierungsrechner!$I$17:$I$255,"&lt;=" &amp;Finanzierungsrechner!$J99,Finanzierungsrechner!$G$17:$G$255)</f>
        <v>0</v>
      </c>
      <c r="M99" s="69">
        <f t="array" ref="M99">IF(MIN(IF(Finanzierungsrechner!$I$17:$I$255=J99,Finanzierungsrechner!$H$17:$H$255))&lt;0,0,MIN(IF(Finanzierungsrechner!$I$17:$I$255=J99,Finanzierungsrechner!$H$17:$H$255)))</f>
        <v>0</v>
      </c>
      <c r="O99" s="46"/>
      <c r="P99" s="46"/>
      <c r="Q99" s="46"/>
    </row>
    <row r="100" spans="2:17" ht="20.100000000000001" customHeight="1">
      <c r="B100" s="76">
        <f>IFERROR(IF(DarlehenNichtBezahlt*DarlehenIstGut,ZahlungNummer,""), "")</f>
        <v>84</v>
      </c>
      <c r="C100" s="79">
        <f>IFERROR(IF(DarlehenNichtBezahlt*DarlehenIstGut,ZahlungsDatum,DarlehensAnfangsDatum), DarlehensAnfangsDatum)</f>
        <v>48276</v>
      </c>
      <c r="D100" s="80">
        <f>IFERROR(IF(DarlehenNichtBezahlt*DarlehenIstGut,DarlehensWert,""), "")</f>
        <v>331545.41858888703</v>
      </c>
      <c r="E100" s="80">
        <f>IFERROR(IF(DarlehenNichtBezahlt*DarlehenIstGut,MonatlicheZahlung,0), 0)</f>
        <v>1798.0273906504115</v>
      </c>
      <c r="F100" s="80">
        <f>IFERROR(IF(DarlehenNichtBezahlt*DarlehenIstGut,Kapital,0), 0)</f>
        <v>831.01991976615795</v>
      </c>
      <c r="G100" s="80">
        <f>IFERROR(IF(DarlehenNichtBezahlt*DarlehenIstGut,ZinsBetrag,0), 0)</f>
        <v>967.00747088425351</v>
      </c>
      <c r="H100" s="80">
        <f>IFERROR(IF(DarlehenNichtBezahlt*DarlehenIstGut,AbschlussSaldo,0), 0)</f>
        <v>330714.39866912091</v>
      </c>
      <c r="I100" s="71">
        <f>IF(LEN(Finanzierungsrechner!$B100)=0,0,YEAR(Finanzierungsrechner!$C100))</f>
        <v>2032</v>
      </c>
      <c r="J100" s="71" t="str">
        <f t="array" ref="J100">IFERROR(INDEX(Finanzierungsrechner!$I$17:$I$255,MATCH(0,COUNTIF($J$16:J99,Finanzierungsrechner!$I$17:$I$255),0)),"")</f>
        <v/>
      </c>
      <c r="K100" s="70">
        <f>SUMIF(Finanzierungsrechner!$I$17:$I$255,"&lt;=" &amp;Finanzierungsrechner!$J100,Finanzierungsrechner!$F$17:$F$255)</f>
        <v>0</v>
      </c>
      <c r="L100" s="72">
        <f>SUMIF(Finanzierungsrechner!$I$17:$I$255,"&lt;=" &amp;Finanzierungsrechner!$J100,Finanzierungsrechner!$G$17:$G$255)</f>
        <v>0</v>
      </c>
      <c r="M100" s="72">
        <f t="array" ref="M100">IF(MIN(IF(Finanzierungsrechner!$I$17:$I$255=J100,Finanzierungsrechner!$H$17:$H$255))&lt;0,0,MIN(IF(Finanzierungsrechner!$I$17:$I$255=J100,Finanzierungsrechner!$H$17:$H$255)))</f>
        <v>0</v>
      </c>
      <c r="O100" s="46"/>
      <c r="P100" s="46"/>
      <c r="Q100" s="46"/>
    </row>
    <row r="101" spans="2:17" ht="20.100000000000001" customHeight="1">
      <c r="B101" s="76">
        <f>IFERROR(IF(DarlehenNichtBezahlt*DarlehenIstGut,ZahlungNummer,""), "")</f>
        <v>85</v>
      </c>
      <c r="C101" s="77">
        <f>IFERROR(IF(DarlehenNichtBezahlt*DarlehenIstGut,ZahlungsDatum,DarlehensAnfangsDatum), DarlehensAnfangsDatum)</f>
        <v>48307</v>
      </c>
      <c r="D101" s="78">
        <f>IFERROR(IF(DarlehenNichtBezahlt*DarlehenIstGut,DarlehensWert,""), "")</f>
        <v>330714.39866912091</v>
      </c>
      <c r="E101" s="78">
        <f>IFERROR(IF(DarlehenNichtBezahlt*DarlehenIstGut,MonatlicheZahlung,0), 0)</f>
        <v>1798.0273906504115</v>
      </c>
      <c r="F101" s="78">
        <f>IFERROR(IF(DarlehenNichtBezahlt*DarlehenIstGut,Kapital,0), 0)</f>
        <v>833.44372786547581</v>
      </c>
      <c r="G101" s="78">
        <f>IFERROR(IF(DarlehenNichtBezahlt*DarlehenIstGut,ZinsBetrag,0), 0)</f>
        <v>964.58366278493565</v>
      </c>
      <c r="H101" s="78">
        <f>IFERROR(IF(DarlehenNichtBezahlt*DarlehenIstGut,AbschlussSaldo,0), 0)</f>
        <v>329880.95494125545</v>
      </c>
      <c r="I101" s="68">
        <f>IF(LEN(Finanzierungsrechner!$B101)=0,0,YEAR(Finanzierungsrechner!$C101))</f>
        <v>2032</v>
      </c>
      <c r="J101" s="68" t="str">
        <f t="array" ref="J101">IFERROR(INDEX(Finanzierungsrechner!$I$17:$I$255,MATCH(0,COUNTIF($J$16:J100,Finanzierungsrechner!$I$17:$I$255),0)),"")</f>
        <v/>
      </c>
      <c r="K101" s="67">
        <f>SUMIF(Finanzierungsrechner!$I$17:$I$255,"&lt;=" &amp;Finanzierungsrechner!$J101,Finanzierungsrechner!$F$17:$F$255)</f>
        <v>0</v>
      </c>
      <c r="L101" s="69">
        <f>SUMIF(Finanzierungsrechner!$I$17:$I$255,"&lt;=" &amp;Finanzierungsrechner!$J101,Finanzierungsrechner!$G$17:$G$255)</f>
        <v>0</v>
      </c>
      <c r="M101" s="69">
        <f t="array" ref="M101">IF(MIN(IF(Finanzierungsrechner!$I$17:$I$255=J101,Finanzierungsrechner!$H$17:$H$255))&lt;0,0,MIN(IF(Finanzierungsrechner!$I$17:$I$255=J101,Finanzierungsrechner!$H$17:$H$255)))</f>
        <v>0</v>
      </c>
      <c r="O101" s="46"/>
      <c r="P101" s="46"/>
      <c r="Q101" s="46"/>
    </row>
    <row r="102" spans="2:17" ht="20.100000000000001" customHeight="1">
      <c r="B102" s="76">
        <f>IFERROR(IF(DarlehenNichtBezahlt*DarlehenIstGut,ZahlungNummer,""), "")</f>
        <v>86</v>
      </c>
      <c r="C102" s="79">
        <f>IFERROR(IF(DarlehenNichtBezahlt*DarlehenIstGut,ZahlungsDatum,DarlehensAnfangsDatum), DarlehensAnfangsDatum)</f>
        <v>48337</v>
      </c>
      <c r="D102" s="80">
        <f>IFERROR(IF(DarlehenNichtBezahlt*DarlehenIstGut,DarlehensWert,""), "")</f>
        <v>329880.95494125545</v>
      </c>
      <c r="E102" s="80">
        <f>IFERROR(IF(DarlehenNichtBezahlt*DarlehenIstGut,MonatlicheZahlung,0), 0)</f>
        <v>1798.0273906504115</v>
      </c>
      <c r="F102" s="80">
        <f>IFERROR(IF(DarlehenNichtBezahlt*DarlehenIstGut,Kapital,0), 0)</f>
        <v>835.87460540508357</v>
      </c>
      <c r="G102" s="80">
        <f>IFERROR(IF(DarlehenNichtBezahlt*DarlehenIstGut,ZinsBetrag,0), 0)</f>
        <v>962.15278524532778</v>
      </c>
      <c r="H102" s="80">
        <f>IFERROR(IF(DarlehenNichtBezahlt*DarlehenIstGut,AbschlussSaldo,0), 0)</f>
        <v>329045.08033585036</v>
      </c>
      <c r="I102" s="71">
        <f>IF(LEN(Finanzierungsrechner!$B102)=0,0,YEAR(Finanzierungsrechner!$C102))</f>
        <v>2032</v>
      </c>
      <c r="J102" s="71" t="str">
        <f t="array" ref="J102">IFERROR(INDEX(Finanzierungsrechner!$I$17:$I$255,MATCH(0,COUNTIF($J$16:J101,Finanzierungsrechner!$I$17:$I$255),0)),"")</f>
        <v/>
      </c>
      <c r="K102" s="70">
        <f>SUMIF(Finanzierungsrechner!$I$17:$I$255,"&lt;=" &amp;Finanzierungsrechner!$J102,Finanzierungsrechner!$F$17:$F$255)</f>
        <v>0</v>
      </c>
      <c r="L102" s="72">
        <f>SUMIF(Finanzierungsrechner!$I$17:$I$255,"&lt;=" &amp;Finanzierungsrechner!$J102,Finanzierungsrechner!$G$17:$G$255)</f>
        <v>0</v>
      </c>
      <c r="M102" s="72">
        <f t="array" ref="M102">IF(MIN(IF(Finanzierungsrechner!$I$17:$I$255=J102,Finanzierungsrechner!$H$17:$H$255))&lt;0,0,MIN(IF(Finanzierungsrechner!$I$17:$I$255=J102,Finanzierungsrechner!$H$17:$H$255)))</f>
        <v>0</v>
      </c>
      <c r="O102" s="46"/>
      <c r="P102" s="46"/>
      <c r="Q102" s="46"/>
    </row>
    <row r="103" spans="2:17" ht="20.100000000000001" customHeight="1">
      <c r="B103" s="76">
        <f>IFERROR(IF(DarlehenNichtBezahlt*DarlehenIstGut,ZahlungNummer,""), "")</f>
        <v>87</v>
      </c>
      <c r="C103" s="77">
        <f>IFERROR(IF(DarlehenNichtBezahlt*DarlehenIstGut,ZahlungsDatum,DarlehensAnfangsDatum), DarlehensAnfangsDatum)</f>
        <v>48368</v>
      </c>
      <c r="D103" s="78">
        <f>IFERROR(IF(DarlehenNichtBezahlt*DarlehenIstGut,DarlehensWert,""), "")</f>
        <v>329045.08033585036</v>
      </c>
      <c r="E103" s="78">
        <f>IFERROR(IF(DarlehenNichtBezahlt*DarlehenIstGut,MonatlicheZahlung,0), 0)</f>
        <v>1798.0273906504115</v>
      </c>
      <c r="F103" s="78">
        <f>IFERROR(IF(DarlehenNichtBezahlt*DarlehenIstGut,Kapital,0), 0)</f>
        <v>838.31257300418167</v>
      </c>
      <c r="G103" s="78">
        <f>IFERROR(IF(DarlehenNichtBezahlt*DarlehenIstGut,ZinsBetrag,0), 0)</f>
        <v>959.71481764622979</v>
      </c>
      <c r="H103" s="78">
        <f>IFERROR(IF(DarlehenNichtBezahlt*DarlehenIstGut,AbschlussSaldo,0), 0)</f>
        <v>328206.76776284608</v>
      </c>
      <c r="I103" s="68">
        <f>IF(LEN(Finanzierungsrechner!$B103)=0,0,YEAR(Finanzierungsrechner!$C103))</f>
        <v>2032</v>
      </c>
      <c r="J103" s="68" t="str">
        <f t="array" ref="J103">IFERROR(INDEX(Finanzierungsrechner!$I$17:$I$255,MATCH(0,COUNTIF($J$16:J102,Finanzierungsrechner!$I$17:$I$255),0)),"")</f>
        <v/>
      </c>
      <c r="K103" s="67">
        <f>SUMIF(Finanzierungsrechner!$I$17:$I$255,"&lt;=" &amp;Finanzierungsrechner!$J103,Finanzierungsrechner!$F$17:$F$255)</f>
        <v>0</v>
      </c>
      <c r="L103" s="69">
        <f>SUMIF(Finanzierungsrechner!$I$17:$I$255,"&lt;=" &amp;Finanzierungsrechner!$J103,Finanzierungsrechner!$G$17:$G$255)</f>
        <v>0</v>
      </c>
      <c r="M103" s="69">
        <f t="array" ref="M103">IF(MIN(IF(Finanzierungsrechner!$I$17:$I$255=J103,Finanzierungsrechner!$H$17:$H$255))&lt;0,0,MIN(IF(Finanzierungsrechner!$I$17:$I$255=J103,Finanzierungsrechner!$H$17:$H$255)))</f>
        <v>0</v>
      </c>
      <c r="O103" s="46"/>
      <c r="P103" s="46"/>
      <c r="Q103" s="46"/>
    </row>
    <row r="104" spans="2:17" ht="20.100000000000001" customHeight="1">
      <c r="B104" s="76">
        <f>IFERROR(IF(DarlehenNichtBezahlt*DarlehenIstGut,ZahlungNummer,""), "")</f>
        <v>88</v>
      </c>
      <c r="C104" s="79">
        <f>IFERROR(IF(DarlehenNichtBezahlt*DarlehenIstGut,ZahlungsDatum,DarlehensAnfangsDatum), DarlehensAnfangsDatum)</f>
        <v>48398</v>
      </c>
      <c r="D104" s="80">
        <f>IFERROR(IF(DarlehenNichtBezahlt*DarlehenIstGut,DarlehensWert,""), "")</f>
        <v>328206.76776284608</v>
      </c>
      <c r="E104" s="80">
        <f>IFERROR(IF(DarlehenNichtBezahlt*DarlehenIstGut,MonatlicheZahlung,0), 0)</f>
        <v>1798.0273906504115</v>
      </c>
      <c r="F104" s="80">
        <f>IFERROR(IF(DarlehenNichtBezahlt*DarlehenIstGut,Kapital,0), 0)</f>
        <v>840.75765134211053</v>
      </c>
      <c r="G104" s="80">
        <f>IFERROR(IF(DarlehenNichtBezahlt*DarlehenIstGut,ZinsBetrag,0), 0)</f>
        <v>957.26973930830093</v>
      </c>
      <c r="H104" s="80">
        <f>IFERROR(IF(DarlehenNichtBezahlt*DarlehenIstGut,AbschlussSaldo,0), 0)</f>
        <v>327366.01011150406</v>
      </c>
      <c r="I104" s="71">
        <f>IF(LEN(Finanzierungsrechner!$B104)=0,0,YEAR(Finanzierungsrechner!$C104))</f>
        <v>2032</v>
      </c>
      <c r="J104" s="71" t="str">
        <f t="array" ref="J104">IFERROR(INDEX(Finanzierungsrechner!$I$17:$I$255,MATCH(0,COUNTIF($J$16:J103,Finanzierungsrechner!$I$17:$I$255),0)),"")</f>
        <v/>
      </c>
      <c r="K104" s="70">
        <f>SUMIF(Finanzierungsrechner!$I$17:$I$255,"&lt;=" &amp;Finanzierungsrechner!$J104,Finanzierungsrechner!$F$17:$F$255)</f>
        <v>0</v>
      </c>
      <c r="L104" s="72">
        <f>SUMIF(Finanzierungsrechner!$I$17:$I$255,"&lt;=" &amp;Finanzierungsrechner!$J104,Finanzierungsrechner!$G$17:$G$255)</f>
        <v>0</v>
      </c>
      <c r="M104" s="72">
        <f t="array" ref="M104">IF(MIN(IF(Finanzierungsrechner!$I$17:$I$255=J104,Finanzierungsrechner!$H$17:$H$255))&lt;0,0,MIN(IF(Finanzierungsrechner!$I$17:$I$255=J104,Finanzierungsrechner!$H$17:$H$255)))</f>
        <v>0</v>
      </c>
      <c r="O104" s="46"/>
      <c r="P104" s="46"/>
      <c r="Q104" s="46"/>
    </row>
    <row r="105" spans="2:17" ht="20.100000000000001" customHeight="1">
      <c r="B105" s="76">
        <f>IFERROR(IF(DarlehenNichtBezahlt*DarlehenIstGut,ZahlungNummer,""), "")</f>
        <v>89</v>
      </c>
      <c r="C105" s="77">
        <f>IFERROR(IF(DarlehenNichtBezahlt*DarlehenIstGut,ZahlungsDatum,DarlehensAnfangsDatum), DarlehensAnfangsDatum)</f>
        <v>48429</v>
      </c>
      <c r="D105" s="78">
        <f>IFERROR(IF(DarlehenNichtBezahlt*DarlehenIstGut,DarlehensWert,""), "")</f>
        <v>327366.01011150406</v>
      </c>
      <c r="E105" s="78">
        <f>IFERROR(IF(DarlehenNichtBezahlt*DarlehenIstGut,MonatlicheZahlung,0), 0)</f>
        <v>1798.0273906504115</v>
      </c>
      <c r="F105" s="78">
        <f>IFERROR(IF(DarlehenNichtBezahlt*DarlehenIstGut,Kapital,0), 0)</f>
        <v>843.20986115852497</v>
      </c>
      <c r="G105" s="78">
        <f>IFERROR(IF(DarlehenNichtBezahlt*DarlehenIstGut,ZinsBetrag,0), 0)</f>
        <v>954.81752949188649</v>
      </c>
      <c r="H105" s="78">
        <f>IFERROR(IF(DarlehenNichtBezahlt*DarlehenIstGut,AbschlussSaldo,0), 0)</f>
        <v>326522.80025034549</v>
      </c>
      <c r="I105" s="68">
        <f>IF(LEN(Finanzierungsrechner!$B105)=0,0,YEAR(Finanzierungsrechner!$C105))</f>
        <v>2032</v>
      </c>
      <c r="J105" s="68" t="str">
        <f t="array" ref="J105">IFERROR(INDEX(Finanzierungsrechner!$I$17:$I$255,MATCH(0,COUNTIF($J$16:J104,Finanzierungsrechner!$I$17:$I$255),0)),"")</f>
        <v/>
      </c>
      <c r="K105" s="67">
        <f>SUMIF(Finanzierungsrechner!$I$17:$I$255,"&lt;=" &amp;Finanzierungsrechner!$J105,Finanzierungsrechner!$F$17:$F$255)</f>
        <v>0</v>
      </c>
      <c r="L105" s="69">
        <f>SUMIF(Finanzierungsrechner!$I$17:$I$255,"&lt;=" &amp;Finanzierungsrechner!$J105,Finanzierungsrechner!$G$17:$G$255)</f>
        <v>0</v>
      </c>
      <c r="M105" s="69">
        <f t="array" ref="M105">IF(MIN(IF(Finanzierungsrechner!$I$17:$I$255=J105,Finanzierungsrechner!$H$17:$H$255))&lt;0,0,MIN(IF(Finanzierungsrechner!$I$17:$I$255=J105,Finanzierungsrechner!$H$17:$H$255)))</f>
        <v>0</v>
      </c>
      <c r="O105" s="46"/>
      <c r="P105" s="46"/>
      <c r="Q105" s="46"/>
    </row>
    <row r="106" spans="2:17" ht="20.100000000000001" customHeight="1">
      <c r="B106" s="76">
        <f>IFERROR(IF(DarlehenNichtBezahlt*DarlehenIstGut,ZahlungNummer,""), "")</f>
        <v>90</v>
      </c>
      <c r="C106" s="79">
        <f>IFERROR(IF(DarlehenNichtBezahlt*DarlehenIstGut,ZahlungsDatum,DarlehensAnfangsDatum), DarlehensAnfangsDatum)</f>
        <v>48460</v>
      </c>
      <c r="D106" s="80">
        <f>IFERROR(IF(DarlehenNichtBezahlt*DarlehenIstGut,DarlehensWert,""), "")</f>
        <v>326522.80025034549</v>
      </c>
      <c r="E106" s="80">
        <f>IFERROR(IF(DarlehenNichtBezahlt*DarlehenIstGut,MonatlicheZahlung,0), 0)</f>
        <v>1798.0273906504115</v>
      </c>
      <c r="F106" s="80">
        <f>IFERROR(IF(DarlehenNichtBezahlt*DarlehenIstGut,Kapital,0), 0)</f>
        <v>845.66922325357075</v>
      </c>
      <c r="G106" s="80">
        <f>IFERROR(IF(DarlehenNichtBezahlt*DarlehenIstGut,ZinsBetrag,0), 0)</f>
        <v>952.35816739684094</v>
      </c>
      <c r="H106" s="80">
        <f>IFERROR(IF(DarlehenNichtBezahlt*DarlehenIstGut,AbschlussSaldo,0), 0)</f>
        <v>325677.13102709199</v>
      </c>
      <c r="I106" s="71">
        <f>IF(LEN(Finanzierungsrechner!$B106)=0,0,YEAR(Finanzierungsrechner!$C106))</f>
        <v>2032</v>
      </c>
      <c r="J106" s="71" t="str">
        <f t="array" ref="J106">IFERROR(INDEX(Finanzierungsrechner!$I$17:$I$255,MATCH(0,COUNTIF($J$16:J105,Finanzierungsrechner!$I$17:$I$255),0)),"")</f>
        <v/>
      </c>
      <c r="K106" s="70">
        <f>SUMIF(Finanzierungsrechner!$I$17:$I$255,"&lt;=" &amp;Finanzierungsrechner!$J106,Finanzierungsrechner!$F$17:$F$255)</f>
        <v>0</v>
      </c>
      <c r="L106" s="72">
        <f>SUMIF(Finanzierungsrechner!$I$17:$I$255,"&lt;=" &amp;Finanzierungsrechner!$J106,Finanzierungsrechner!$G$17:$G$255)</f>
        <v>0</v>
      </c>
      <c r="M106" s="72">
        <f t="array" ref="M106">IF(MIN(IF(Finanzierungsrechner!$I$17:$I$255=J106,Finanzierungsrechner!$H$17:$H$255))&lt;0,0,MIN(IF(Finanzierungsrechner!$I$17:$I$255=J106,Finanzierungsrechner!$H$17:$H$255)))</f>
        <v>0</v>
      </c>
      <c r="O106" s="46"/>
      <c r="P106" s="46"/>
      <c r="Q106" s="46"/>
    </row>
    <row r="107" spans="2:17" ht="20.100000000000001" customHeight="1">
      <c r="B107" s="76">
        <f>IFERROR(IF(DarlehenNichtBezahlt*DarlehenIstGut,ZahlungNummer,""), "")</f>
        <v>91</v>
      </c>
      <c r="C107" s="77">
        <f>IFERROR(IF(DarlehenNichtBezahlt*DarlehenIstGut,ZahlungsDatum,DarlehensAnfangsDatum), DarlehensAnfangsDatum)</f>
        <v>48490</v>
      </c>
      <c r="D107" s="78">
        <f>IFERROR(IF(DarlehenNichtBezahlt*DarlehenIstGut,DarlehensWert,""), "")</f>
        <v>325677.13102709199</v>
      </c>
      <c r="E107" s="78">
        <f>IFERROR(IF(DarlehenNichtBezahlt*DarlehenIstGut,MonatlicheZahlung,0), 0)</f>
        <v>1798.0273906504115</v>
      </c>
      <c r="F107" s="78">
        <f>IFERROR(IF(DarlehenNichtBezahlt*DarlehenIstGut,Kapital,0), 0)</f>
        <v>848.13575848806033</v>
      </c>
      <c r="G107" s="78">
        <f>IFERROR(IF(DarlehenNichtBezahlt*DarlehenIstGut,ZinsBetrag,0), 0)</f>
        <v>949.89163216235102</v>
      </c>
      <c r="H107" s="78">
        <f>IFERROR(IF(DarlehenNichtBezahlt*DarlehenIstGut,AbschlussSaldo,0), 0)</f>
        <v>324828.99526860385</v>
      </c>
      <c r="I107" s="68">
        <f>IF(LEN(Finanzierungsrechner!$B107)=0,0,YEAR(Finanzierungsrechner!$C107))</f>
        <v>2032</v>
      </c>
      <c r="J107" s="68" t="str">
        <f t="array" ref="J107">IFERROR(INDEX(Finanzierungsrechner!$I$17:$I$255,MATCH(0,COUNTIF($J$16:J106,Finanzierungsrechner!$I$17:$I$255),0)),"")</f>
        <v/>
      </c>
      <c r="K107" s="67">
        <f>SUMIF(Finanzierungsrechner!$I$17:$I$255,"&lt;=" &amp;Finanzierungsrechner!$J107,Finanzierungsrechner!$F$17:$F$255)</f>
        <v>0</v>
      </c>
      <c r="L107" s="69">
        <f>SUMIF(Finanzierungsrechner!$I$17:$I$255,"&lt;=" &amp;Finanzierungsrechner!$J107,Finanzierungsrechner!$G$17:$G$255)</f>
        <v>0</v>
      </c>
      <c r="M107" s="69">
        <f t="array" ref="M107">IF(MIN(IF(Finanzierungsrechner!$I$17:$I$255=J107,Finanzierungsrechner!$H$17:$H$255))&lt;0,0,MIN(IF(Finanzierungsrechner!$I$17:$I$255=J107,Finanzierungsrechner!$H$17:$H$255)))</f>
        <v>0</v>
      </c>
      <c r="O107" s="46"/>
      <c r="P107" s="46"/>
      <c r="Q107" s="46"/>
    </row>
    <row r="108" spans="2:17" ht="20.100000000000001" customHeight="1">
      <c r="B108" s="76">
        <f>IFERROR(IF(DarlehenNichtBezahlt*DarlehenIstGut,ZahlungNummer,""), "")</f>
        <v>92</v>
      </c>
      <c r="C108" s="79">
        <f>IFERROR(IF(DarlehenNichtBezahlt*DarlehenIstGut,ZahlungsDatum,DarlehensAnfangsDatum), DarlehensAnfangsDatum)</f>
        <v>48521</v>
      </c>
      <c r="D108" s="80">
        <f>IFERROR(IF(DarlehenNichtBezahlt*DarlehenIstGut,DarlehensWert,""), "")</f>
        <v>324828.99526860385</v>
      </c>
      <c r="E108" s="80">
        <f>IFERROR(IF(DarlehenNichtBezahlt*DarlehenIstGut,MonatlicheZahlung,0), 0)</f>
        <v>1798.0273906504115</v>
      </c>
      <c r="F108" s="80">
        <f>IFERROR(IF(DarlehenNichtBezahlt*DarlehenIstGut,Kapital,0), 0)</f>
        <v>850.60948778365037</v>
      </c>
      <c r="G108" s="80">
        <f>IFERROR(IF(DarlehenNichtBezahlt*DarlehenIstGut,ZinsBetrag,0), 0)</f>
        <v>947.4179028667611</v>
      </c>
      <c r="H108" s="80">
        <f>IFERROR(IF(DarlehenNichtBezahlt*DarlehenIstGut,AbschlussSaldo,0), 0)</f>
        <v>323978.38578082027</v>
      </c>
      <c r="I108" s="71">
        <f>IF(LEN(Finanzierungsrechner!$B108)=0,0,YEAR(Finanzierungsrechner!$C108))</f>
        <v>2032</v>
      </c>
      <c r="J108" s="71" t="str">
        <f t="array" ref="J108">IFERROR(INDEX(Finanzierungsrechner!$I$17:$I$255,MATCH(0,COUNTIF($J$16:J107,Finanzierungsrechner!$I$17:$I$255),0)),"")</f>
        <v/>
      </c>
      <c r="K108" s="70">
        <f>SUMIF(Finanzierungsrechner!$I$17:$I$255,"&lt;=" &amp;Finanzierungsrechner!$J108,Finanzierungsrechner!$F$17:$F$255)</f>
        <v>0</v>
      </c>
      <c r="L108" s="72">
        <f>SUMIF(Finanzierungsrechner!$I$17:$I$255,"&lt;=" &amp;Finanzierungsrechner!$J108,Finanzierungsrechner!$G$17:$G$255)</f>
        <v>0</v>
      </c>
      <c r="M108" s="72">
        <f t="array" ref="M108">IF(MIN(IF(Finanzierungsrechner!$I$17:$I$255=J108,Finanzierungsrechner!$H$17:$H$255))&lt;0,0,MIN(IF(Finanzierungsrechner!$I$17:$I$255=J108,Finanzierungsrechner!$H$17:$H$255)))</f>
        <v>0</v>
      </c>
      <c r="O108" s="46"/>
      <c r="P108" s="46"/>
      <c r="Q108" s="46"/>
    </row>
    <row r="109" spans="2:17" ht="20.100000000000001" customHeight="1">
      <c r="B109" s="76">
        <f>IFERROR(IF(DarlehenNichtBezahlt*DarlehenIstGut,ZahlungNummer,""), "")</f>
        <v>93</v>
      </c>
      <c r="C109" s="77">
        <f>IFERROR(IF(DarlehenNichtBezahlt*DarlehenIstGut,ZahlungsDatum,DarlehensAnfangsDatum), DarlehensAnfangsDatum)</f>
        <v>48551</v>
      </c>
      <c r="D109" s="78">
        <f>IFERROR(IF(DarlehenNichtBezahlt*DarlehenIstGut,DarlehensWert,""), "")</f>
        <v>323978.38578082027</v>
      </c>
      <c r="E109" s="78">
        <f>IFERROR(IF(DarlehenNichtBezahlt*DarlehenIstGut,MonatlicheZahlung,0), 0)</f>
        <v>1798.0273906504115</v>
      </c>
      <c r="F109" s="78">
        <f>IFERROR(IF(DarlehenNichtBezahlt*DarlehenIstGut,Kapital,0), 0)</f>
        <v>853.09043212301947</v>
      </c>
      <c r="G109" s="78">
        <f>IFERROR(IF(DarlehenNichtBezahlt*DarlehenIstGut,ZinsBetrag,0), 0)</f>
        <v>944.93695852739199</v>
      </c>
      <c r="H109" s="78">
        <f>IFERROR(IF(DarlehenNichtBezahlt*DarlehenIstGut,AbschlussSaldo,0), 0)</f>
        <v>323125.29534869723</v>
      </c>
      <c r="I109" s="68">
        <f>IF(LEN(Finanzierungsrechner!$B109)=0,0,YEAR(Finanzierungsrechner!$C109))</f>
        <v>2032</v>
      </c>
      <c r="J109" s="68" t="str">
        <f t="array" ref="J109">IFERROR(INDEX(Finanzierungsrechner!$I$17:$I$255,MATCH(0,COUNTIF($J$16:J108,Finanzierungsrechner!$I$17:$I$255),0)),"")</f>
        <v/>
      </c>
      <c r="K109" s="67">
        <f>SUMIF(Finanzierungsrechner!$I$17:$I$255,"&lt;=" &amp;Finanzierungsrechner!$J109,Finanzierungsrechner!$F$17:$F$255)</f>
        <v>0</v>
      </c>
      <c r="L109" s="69">
        <f>SUMIF(Finanzierungsrechner!$I$17:$I$255,"&lt;=" &amp;Finanzierungsrechner!$J109,Finanzierungsrechner!$G$17:$G$255)</f>
        <v>0</v>
      </c>
      <c r="M109" s="69">
        <f t="array" ref="M109">IF(MIN(IF(Finanzierungsrechner!$I$17:$I$255=J109,Finanzierungsrechner!$H$17:$H$255))&lt;0,0,MIN(IF(Finanzierungsrechner!$I$17:$I$255=J109,Finanzierungsrechner!$H$17:$H$255)))</f>
        <v>0</v>
      </c>
      <c r="O109" s="46"/>
      <c r="P109" s="46"/>
      <c r="Q109" s="46"/>
    </row>
    <row r="110" spans="2:17" ht="20.100000000000001" customHeight="1">
      <c r="B110" s="76">
        <f>IFERROR(IF(DarlehenNichtBezahlt*DarlehenIstGut,ZahlungNummer,""), "")</f>
        <v>94</v>
      </c>
      <c r="C110" s="79">
        <f>IFERROR(IF(DarlehenNichtBezahlt*DarlehenIstGut,ZahlungsDatum,DarlehensAnfangsDatum), DarlehensAnfangsDatum)</f>
        <v>48582</v>
      </c>
      <c r="D110" s="80">
        <f>IFERROR(IF(DarlehenNichtBezahlt*DarlehenIstGut,DarlehensWert,""), "")</f>
        <v>323125.29534869723</v>
      </c>
      <c r="E110" s="80">
        <f>IFERROR(IF(DarlehenNichtBezahlt*DarlehenIstGut,MonatlicheZahlung,0), 0)</f>
        <v>1798.0273906504115</v>
      </c>
      <c r="F110" s="80">
        <f>IFERROR(IF(DarlehenNichtBezahlt*DarlehenIstGut,Kapital,0), 0)</f>
        <v>855.57861255004491</v>
      </c>
      <c r="G110" s="80">
        <f>IFERROR(IF(DarlehenNichtBezahlt*DarlehenIstGut,ZinsBetrag,0), 0)</f>
        <v>942.44877810036644</v>
      </c>
      <c r="H110" s="80">
        <f>IFERROR(IF(DarlehenNichtBezahlt*DarlehenIstGut,AbschlussSaldo,0), 0)</f>
        <v>322269.71673614718</v>
      </c>
      <c r="I110" s="71">
        <f>IF(LEN(Finanzierungsrechner!$B110)=0,0,YEAR(Finanzierungsrechner!$C110))</f>
        <v>2033</v>
      </c>
      <c r="J110" s="71" t="str">
        <f t="array" ref="J110">IFERROR(INDEX(Finanzierungsrechner!$I$17:$I$255,MATCH(0,COUNTIF($J$16:J109,Finanzierungsrechner!$I$17:$I$255),0)),"")</f>
        <v/>
      </c>
      <c r="K110" s="70">
        <f>SUMIF(Finanzierungsrechner!$I$17:$I$255,"&lt;=" &amp;Finanzierungsrechner!$J110,Finanzierungsrechner!$F$17:$F$255)</f>
        <v>0</v>
      </c>
      <c r="L110" s="72">
        <f>SUMIF(Finanzierungsrechner!$I$17:$I$255,"&lt;=" &amp;Finanzierungsrechner!$J110,Finanzierungsrechner!$G$17:$G$255)</f>
        <v>0</v>
      </c>
      <c r="M110" s="72">
        <f t="array" ref="M110">IF(MIN(IF(Finanzierungsrechner!$I$17:$I$255=J110,Finanzierungsrechner!$H$17:$H$255))&lt;0,0,MIN(IF(Finanzierungsrechner!$I$17:$I$255=J110,Finanzierungsrechner!$H$17:$H$255)))</f>
        <v>0</v>
      </c>
      <c r="O110" s="46"/>
      <c r="P110" s="46"/>
      <c r="Q110" s="46"/>
    </row>
    <row r="111" spans="2:17" ht="20.100000000000001" customHeight="1">
      <c r="B111" s="76">
        <f>IFERROR(IF(DarlehenNichtBezahlt*DarlehenIstGut,ZahlungNummer,""), "")</f>
        <v>95</v>
      </c>
      <c r="C111" s="77">
        <f>IFERROR(IF(DarlehenNichtBezahlt*DarlehenIstGut,ZahlungsDatum,DarlehensAnfangsDatum), DarlehensAnfangsDatum)</f>
        <v>48613</v>
      </c>
      <c r="D111" s="78">
        <f>IFERROR(IF(DarlehenNichtBezahlt*DarlehenIstGut,DarlehensWert,""), "")</f>
        <v>322269.71673614718</v>
      </c>
      <c r="E111" s="78">
        <f>IFERROR(IF(DarlehenNichtBezahlt*DarlehenIstGut,MonatlicheZahlung,0), 0)</f>
        <v>1798.0273906504115</v>
      </c>
      <c r="F111" s="78">
        <f>IFERROR(IF(DarlehenNichtBezahlt*DarlehenIstGut,Kapital,0), 0)</f>
        <v>858.07405016998268</v>
      </c>
      <c r="G111" s="78">
        <f>IFERROR(IF(DarlehenNichtBezahlt*DarlehenIstGut,ZinsBetrag,0), 0)</f>
        <v>939.95334048042878</v>
      </c>
      <c r="H111" s="78">
        <f>IFERROR(IF(DarlehenNichtBezahlt*DarlehenIstGut,AbschlussSaldo,0), 0)</f>
        <v>321411.6426859771</v>
      </c>
      <c r="I111" s="68">
        <f>IF(LEN(Finanzierungsrechner!$B111)=0,0,YEAR(Finanzierungsrechner!$C111))</f>
        <v>2033</v>
      </c>
      <c r="J111" s="68" t="str">
        <f t="array" ref="J111">IFERROR(INDEX(Finanzierungsrechner!$I$17:$I$255,MATCH(0,COUNTIF($J$16:J110,Finanzierungsrechner!$I$17:$I$255),0)),"")</f>
        <v/>
      </c>
      <c r="K111" s="67">
        <f>SUMIF(Finanzierungsrechner!$I$17:$I$255,"&lt;=" &amp;Finanzierungsrechner!$J111,Finanzierungsrechner!$F$17:$F$255)</f>
        <v>0</v>
      </c>
      <c r="L111" s="69">
        <f>SUMIF(Finanzierungsrechner!$I$17:$I$255,"&lt;=" &amp;Finanzierungsrechner!$J111,Finanzierungsrechner!$G$17:$G$255)</f>
        <v>0</v>
      </c>
      <c r="M111" s="69">
        <f t="array" ref="M111">IF(MIN(IF(Finanzierungsrechner!$I$17:$I$255=J111,Finanzierungsrechner!$H$17:$H$255))&lt;0,0,MIN(IF(Finanzierungsrechner!$I$17:$I$255=J111,Finanzierungsrechner!$H$17:$H$255)))</f>
        <v>0</v>
      </c>
      <c r="O111" s="46"/>
      <c r="P111" s="46"/>
      <c r="Q111" s="46"/>
    </row>
    <row r="112" spans="2:17" ht="20.100000000000001" customHeight="1">
      <c r="B112" s="76">
        <f>IFERROR(IF(DarlehenNichtBezahlt*DarlehenIstGut,ZahlungNummer,""), "")</f>
        <v>96</v>
      </c>
      <c r="C112" s="79">
        <f>IFERROR(IF(DarlehenNichtBezahlt*DarlehenIstGut,ZahlungsDatum,DarlehensAnfangsDatum), DarlehensAnfangsDatum)</f>
        <v>48641</v>
      </c>
      <c r="D112" s="80">
        <f>IFERROR(IF(DarlehenNichtBezahlt*DarlehenIstGut,DarlehensWert,""), "")</f>
        <v>321411.6426859771</v>
      </c>
      <c r="E112" s="80">
        <f>IFERROR(IF(DarlehenNichtBezahlt*DarlehenIstGut,MonatlicheZahlung,0), 0)</f>
        <v>1798.0273906504115</v>
      </c>
      <c r="F112" s="80">
        <f>IFERROR(IF(DarlehenNichtBezahlt*DarlehenIstGut,Kapital,0), 0)</f>
        <v>860.57676614964487</v>
      </c>
      <c r="G112" s="80">
        <f>IFERROR(IF(DarlehenNichtBezahlt*DarlehenIstGut,ZinsBetrag,0), 0)</f>
        <v>937.45062450076659</v>
      </c>
      <c r="H112" s="80">
        <f>IFERROR(IF(DarlehenNichtBezahlt*DarlehenIstGut,AbschlussSaldo,0), 0)</f>
        <v>320551.06591982755</v>
      </c>
      <c r="I112" s="71">
        <f>IF(LEN(Finanzierungsrechner!$B112)=0,0,YEAR(Finanzierungsrechner!$C112))</f>
        <v>2033</v>
      </c>
      <c r="J112" s="71" t="str">
        <f t="array" ref="J112">IFERROR(INDEX(Finanzierungsrechner!$I$17:$I$255,MATCH(0,COUNTIF($J$16:J111,Finanzierungsrechner!$I$17:$I$255),0)),"")</f>
        <v/>
      </c>
      <c r="K112" s="70">
        <f>SUMIF(Finanzierungsrechner!$I$17:$I$255,"&lt;=" &amp;Finanzierungsrechner!$J112,Finanzierungsrechner!$F$17:$F$255)</f>
        <v>0</v>
      </c>
      <c r="L112" s="72">
        <f>SUMIF(Finanzierungsrechner!$I$17:$I$255,"&lt;=" &amp;Finanzierungsrechner!$J112,Finanzierungsrechner!$G$17:$G$255)</f>
        <v>0</v>
      </c>
      <c r="M112" s="72">
        <f t="array" ref="M112">IF(MIN(IF(Finanzierungsrechner!$I$17:$I$255=J112,Finanzierungsrechner!$H$17:$H$255))&lt;0,0,MIN(IF(Finanzierungsrechner!$I$17:$I$255=J112,Finanzierungsrechner!$H$17:$H$255)))</f>
        <v>0</v>
      </c>
      <c r="O112" s="46"/>
      <c r="P112" s="46"/>
      <c r="Q112" s="46"/>
    </row>
    <row r="113" spans="2:17" ht="20.100000000000001" customHeight="1">
      <c r="B113" s="76">
        <f>IFERROR(IF(DarlehenNichtBezahlt*DarlehenIstGut,ZahlungNummer,""), "")</f>
        <v>97</v>
      </c>
      <c r="C113" s="77">
        <f>IFERROR(IF(DarlehenNichtBezahlt*DarlehenIstGut,ZahlungsDatum,DarlehensAnfangsDatum), DarlehensAnfangsDatum)</f>
        <v>48672</v>
      </c>
      <c r="D113" s="78">
        <f>IFERROR(IF(DarlehenNichtBezahlt*DarlehenIstGut,DarlehensWert,""), "")</f>
        <v>320551.06591982755</v>
      </c>
      <c r="E113" s="78">
        <f>IFERROR(IF(DarlehenNichtBezahlt*DarlehenIstGut,MonatlicheZahlung,0), 0)</f>
        <v>1798.0273906504115</v>
      </c>
      <c r="F113" s="78">
        <f>IFERROR(IF(DarlehenNichtBezahlt*DarlehenIstGut,Kapital,0), 0)</f>
        <v>863.0867817175814</v>
      </c>
      <c r="G113" s="78">
        <f>IFERROR(IF(DarlehenNichtBezahlt*DarlehenIstGut,ZinsBetrag,0), 0)</f>
        <v>934.94060893283006</v>
      </c>
      <c r="H113" s="78">
        <f>IFERROR(IF(DarlehenNichtBezahlt*DarlehenIstGut,AbschlussSaldo,0), 0)</f>
        <v>319687.97913811007</v>
      </c>
      <c r="I113" s="68">
        <f>IF(LEN(Finanzierungsrechner!$B113)=0,0,YEAR(Finanzierungsrechner!$C113))</f>
        <v>2033</v>
      </c>
      <c r="J113" s="68" t="str">
        <f t="array" ref="J113">IFERROR(INDEX(Finanzierungsrechner!$I$17:$I$255,MATCH(0,COUNTIF($J$16:J112,Finanzierungsrechner!$I$17:$I$255),0)),"")</f>
        <v/>
      </c>
      <c r="K113" s="67">
        <f>SUMIF(Finanzierungsrechner!$I$17:$I$255,"&lt;=" &amp;Finanzierungsrechner!$J113,Finanzierungsrechner!$F$17:$F$255)</f>
        <v>0</v>
      </c>
      <c r="L113" s="69">
        <f>SUMIF(Finanzierungsrechner!$I$17:$I$255,"&lt;=" &amp;Finanzierungsrechner!$J113,Finanzierungsrechner!$G$17:$G$255)</f>
        <v>0</v>
      </c>
      <c r="M113" s="69">
        <f t="array" ref="M113">IF(MIN(IF(Finanzierungsrechner!$I$17:$I$255=J113,Finanzierungsrechner!$H$17:$H$255))&lt;0,0,MIN(IF(Finanzierungsrechner!$I$17:$I$255=J113,Finanzierungsrechner!$H$17:$H$255)))</f>
        <v>0</v>
      </c>
      <c r="O113" s="46"/>
      <c r="P113" s="46"/>
      <c r="Q113" s="46"/>
    </row>
    <row r="114" spans="2:17" ht="20.100000000000001" customHeight="1">
      <c r="B114" s="76">
        <f>IFERROR(IF(DarlehenNichtBezahlt*DarlehenIstGut,ZahlungNummer,""), "")</f>
        <v>98</v>
      </c>
      <c r="C114" s="79">
        <f>IFERROR(IF(DarlehenNichtBezahlt*DarlehenIstGut,ZahlungsDatum,DarlehensAnfangsDatum), DarlehensAnfangsDatum)</f>
        <v>48702</v>
      </c>
      <c r="D114" s="80">
        <f>IFERROR(IF(DarlehenNichtBezahlt*DarlehenIstGut,DarlehensWert,""), "")</f>
        <v>319687.97913811007</v>
      </c>
      <c r="E114" s="80">
        <f>IFERROR(IF(DarlehenNichtBezahlt*DarlehenIstGut,MonatlicheZahlung,0), 0)</f>
        <v>1798.0273906504115</v>
      </c>
      <c r="F114" s="80">
        <f>IFERROR(IF(DarlehenNichtBezahlt*DarlehenIstGut,Kapital,0), 0)</f>
        <v>865.60411816425778</v>
      </c>
      <c r="G114" s="80">
        <f>IFERROR(IF(DarlehenNichtBezahlt*DarlehenIstGut,ZinsBetrag,0), 0)</f>
        <v>932.42327248615356</v>
      </c>
      <c r="H114" s="80">
        <f>IFERROR(IF(DarlehenNichtBezahlt*DarlehenIstGut,AbschlussSaldo,0), 0)</f>
        <v>318822.37501994579</v>
      </c>
      <c r="I114" s="71">
        <f>IF(LEN(Finanzierungsrechner!$B114)=0,0,YEAR(Finanzierungsrechner!$C114))</f>
        <v>2033</v>
      </c>
      <c r="J114" s="71" t="str">
        <f t="array" ref="J114">IFERROR(INDEX(Finanzierungsrechner!$I$17:$I$255,MATCH(0,COUNTIF($J$16:J113,Finanzierungsrechner!$I$17:$I$255),0)),"")</f>
        <v/>
      </c>
      <c r="K114" s="70">
        <f>SUMIF(Finanzierungsrechner!$I$17:$I$255,"&lt;=" &amp;Finanzierungsrechner!$J114,Finanzierungsrechner!$F$17:$F$255)</f>
        <v>0</v>
      </c>
      <c r="L114" s="72">
        <f>SUMIF(Finanzierungsrechner!$I$17:$I$255,"&lt;=" &amp;Finanzierungsrechner!$J114,Finanzierungsrechner!$G$17:$G$255)</f>
        <v>0</v>
      </c>
      <c r="M114" s="72">
        <f t="array" ref="M114">IF(MIN(IF(Finanzierungsrechner!$I$17:$I$255=J114,Finanzierungsrechner!$H$17:$H$255))&lt;0,0,MIN(IF(Finanzierungsrechner!$I$17:$I$255=J114,Finanzierungsrechner!$H$17:$H$255)))</f>
        <v>0</v>
      </c>
      <c r="O114" s="46"/>
      <c r="P114" s="46"/>
      <c r="Q114" s="46"/>
    </row>
    <row r="115" spans="2:17" ht="20.100000000000001" customHeight="1">
      <c r="B115" s="76">
        <f>IFERROR(IF(DarlehenNichtBezahlt*DarlehenIstGut,ZahlungNummer,""), "")</f>
        <v>99</v>
      </c>
      <c r="C115" s="77">
        <f>IFERROR(IF(DarlehenNichtBezahlt*DarlehenIstGut,ZahlungsDatum,DarlehensAnfangsDatum), DarlehensAnfangsDatum)</f>
        <v>48733</v>
      </c>
      <c r="D115" s="78">
        <f>IFERROR(IF(DarlehenNichtBezahlt*DarlehenIstGut,DarlehensWert,""), "")</f>
        <v>318822.37501994579</v>
      </c>
      <c r="E115" s="78">
        <f>IFERROR(IF(DarlehenNichtBezahlt*DarlehenIstGut,MonatlicheZahlung,0), 0)</f>
        <v>1798.0273906504115</v>
      </c>
      <c r="F115" s="78">
        <f>IFERROR(IF(DarlehenNichtBezahlt*DarlehenIstGut,Kapital,0), 0)</f>
        <v>868.12879684223674</v>
      </c>
      <c r="G115" s="78">
        <f>IFERROR(IF(DarlehenNichtBezahlt*DarlehenIstGut,ZinsBetrag,0), 0)</f>
        <v>929.89859380817461</v>
      </c>
      <c r="H115" s="78">
        <f>IFERROR(IF(DarlehenNichtBezahlt*DarlehenIstGut,AbschlussSaldo,0), 0)</f>
        <v>317954.24622310349</v>
      </c>
      <c r="I115" s="68">
        <f>IF(LEN(Finanzierungsrechner!$B115)=0,0,YEAR(Finanzierungsrechner!$C115))</f>
        <v>2033</v>
      </c>
      <c r="J115" s="68" t="str">
        <f t="array" ref="J115">IFERROR(INDEX(Finanzierungsrechner!$I$17:$I$255,MATCH(0,COUNTIF($J$16:J114,Finanzierungsrechner!$I$17:$I$255),0)),"")</f>
        <v/>
      </c>
      <c r="K115" s="67">
        <f>SUMIF(Finanzierungsrechner!$I$17:$I$255,"&lt;=" &amp;Finanzierungsrechner!$J115,Finanzierungsrechner!$F$17:$F$255)</f>
        <v>0</v>
      </c>
      <c r="L115" s="69">
        <f>SUMIF(Finanzierungsrechner!$I$17:$I$255,"&lt;=" &amp;Finanzierungsrechner!$J115,Finanzierungsrechner!$G$17:$G$255)</f>
        <v>0</v>
      </c>
      <c r="M115" s="69">
        <f t="array" ref="M115">IF(MIN(IF(Finanzierungsrechner!$I$17:$I$255=J115,Finanzierungsrechner!$H$17:$H$255))&lt;0,0,MIN(IF(Finanzierungsrechner!$I$17:$I$255=J115,Finanzierungsrechner!$H$17:$H$255)))</f>
        <v>0</v>
      </c>
      <c r="O115" s="46"/>
      <c r="P115" s="46"/>
      <c r="Q115" s="46"/>
    </row>
    <row r="116" spans="2:17" ht="20.100000000000001" customHeight="1">
      <c r="B116" s="76">
        <f>IFERROR(IF(DarlehenNichtBezahlt*DarlehenIstGut,ZahlungNummer,""), "")</f>
        <v>100</v>
      </c>
      <c r="C116" s="79">
        <f>IFERROR(IF(DarlehenNichtBezahlt*DarlehenIstGut,ZahlungsDatum,DarlehensAnfangsDatum), DarlehensAnfangsDatum)</f>
        <v>48763</v>
      </c>
      <c r="D116" s="80">
        <f>IFERROR(IF(DarlehenNichtBezahlt*DarlehenIstGut,DarlehensWert,""), "")</f>
        <v>317954.24622310349</v>
      </c>
      <c r="E116" s="80">
        <f>IFERROR(IF(DarlehenNichtBezahlt*DarlehenIstGut,MonatlicheZahlung,0), 0)</f>
        <v>1798.0273906504115</v>
      </c>
      <c r="F116" s="80">
        <f>IFERROR(IF(DarlehenNichtBezahlt*DarlehenIstGut,Kapital,0), 0)</f>
        <v>870.66083916636012</v>
      </c>
      <c r="G116" s="80">
        <f>IFERROR(IF(DarlehenNichtBezahlt*DarlehenIstGut,ZinsBetrag,0), 0)</f>
        <v>927.36655148405157</v>
      </c>
      <c r="H116" s="80">
        <f>IFERROR(IF(DarlehenNichtBezahlt*DarlehenIstGut,AbschlussSaldo,0), 0)</f>
        <v>317083.58538393711</v>
      </c>
      <c r="I116" s="71">
        <f>IF(LEN(Finanzierungsrechner!$B116)=0,0,YEAR(Finanzierungsrechner!$C116))</f>
        <v>2033</v>
      </c>
      <c r="J116" s="71" t="str">
        <f t="array" ref="J116">IFERROR(INDEX(Finanzierungsrechner!$I$17:$I$255,MATCH(0,COUNTIF($J$16:J115,Finanzierungsrechner!$I$17:$I$255),0)),"")</f>
        <v/>
      </c>
      <c r="K116" s="70">
        <f>SUMIF(Finanzierungsrechner!$I$17:$I$255,"&lt;=" &amp;Finanzierungsrechner!$J116,Finanzierungsrechner!$F$17:$F$255)</f>
        <v>0</v>
      </c>
      <c r="L116" s="72">
        <f>SUMIF(Finanzierungsrechner!$I$17:$I$255,"&lt;=" &amp;Finanzierungsrechner!$J116,Finanzierungsrechner!$G$17:$G$255)</f>
        <v>0</v>
      </c>
      <c r="M116" s="72">
        <f t="array" ref="M116">IF(MIN(IF(Finanzierungsrechner!$I$17:$I$255=J116,Finanzierungsrechner!$H$17:$H$255))&lt;0,0,MIN(IF(Finanzierungsrechner!$I$17:$I$255=J116,Finanzierungsrechner!$H$17:$H$255)))</f>
        <v>0</v>
      </c>
      <c r="O116" s="46"/>
      <c r="P116" s="46"/>
      <c r="Q116" s="46"/>
    </row>
    <row r="117" spans="2:17" ht="20.100000000000001" customHeight="1">
      <c r="B117" s="76">
        <f>IFERROR(IF(DarlehenNichtBezahlt*DarlehenIstGut,ZahlungNummer,""), "")</f>
        <v>101</v>
      </c>
      <c r="C117" s="77">
        <f>IFERROR(IF(DarlehenNichtBezahlt*DarlehenIstGut,ZahlungsDatum,DarlehensAnfangsDatum), DarlehensAnfangsDatum)</f>
        <v>48794</v>
      </c>
      <c r="D117" s="78">
        <f>IFERROR(IF(DarlehenNichtBezahlt*DarlehenIstGut,DarlehensWert,""), "")</f>
        <v>317083.58538393711</v>
      </c>
      <c r="E117" s="78">
        <f>IFERROR(IF(DarlehenNichtBezahlt*DarlehenIstGut,MonatlicheZahlung,0), 0)</f>
        <v>1798.0273906504115</v>
      </c>
      <c r="F117" s="78">
        <f>IFERROR(IF(DarlehenNichtBezahlt*DarlehenIstGut,Kapital,0), 0)</f>
        <v>873.20026661392853</v>
      </c>
      <c r="G117" s="78">
        <f>IFERROR(IF(DarlehenNichtBezahlt*DarlehenIstGut,ZinsBetrag,0), 0)</f>
        <v>924.82712403648293</v>
      </c>
      <c r="H117" s="78">
        <f>IFERROR(IF(DarlehenNichtBezahlt*DarlehenIstGut,AbschlussSaldo,0), 0)</f>
        <v>316210.38511732325</v>
      </c>
      <c r="I117" s="68">
        <f>IF(LEN(Finanzierungsrechner!$B117)=0,0,YEAR(Finanzierungsrechner!$C117))</f>
        <v>2033</v>
      </c>
      <c r="J117" s="68" t="str">
        <f t="array" ref="J117">IFERROR(INDEX(Finanzierungsrechner!$I$17:$I$255,MATCH(0,COUNTIF($J$16:J116,Finanzierungsrechner!$I$17:$I$255),0)),"")</f>
        <v/>
      </c>
      <c r="K117" s="67">
        <f>SUMIF(Finanzierungsrechner!$I$17:$I$255,"&lt;=" &amp;Finanzierungsrechner!$J117,Finanzierungsrechner!$F$17:$F$255)</f>
        <v>0</v>
      </c>
      <c r="L117" s="69">
        <f>SUMIF(Finanzierungsrechner!$I$17:$I$255,"&lt;=" &amp;Finanzierungsrechner!$J117,Finanzierungsrechner!$G$17:$G$255)</f>
        <v>0</v>
      </c>
      <c r="M117" s="69">
        <f t="array" ref="M117">IF(MIN(IF(Finanzierungsrechner!$I$17:$I$255=J117,Finanzierungsrechner!$H$17:$H$255))&lt;0,0,MIN(IF(Finanzierungsrechner!$I$17:$I$255=J117,Finanzierungsrechner!$H$17:$H$255)))</f>
        <v>0</v>
      </c>
      <c r="O117" s="46"/>
      <c r="P117" s="46"/>
      <c r="Q117" s="46"/>
    </row>
    <row r="118" spans="2:17" ht="20.100000000000001" customHeight="1">
      <c r="B118" s="76">
        <f>IFERROR(IF(DarlehenNichtBezahlt*DarlehenIstGut,ZahlungNummer,""), "")</f>
        <v>102</v>
      </c>
      <c r="C118" s="79">
        <f>IFERROR(IF(DarlehenNichtBezahlt*DarlehenIstGut,ZahlungsDatum,DarlehensAnfangsDatum), DarlehensAnfangsDatum)</f>
        <v>48825</v>
      </c>
      <c r="D118" s="80">
        <f>IFERROR(IF(DarlehenNichtBezahlt*DarlehenIstGut,DarlehensWert,""), "")</f>
        <v>316210.38511732325</v>
      </c>
      <c r="E118" s="80">
        <f>IFERROR(IF(DarlehenNichtBezahlt*DarlehenIstGut,MonatlicheZahlung,0), 0)</f>
        <v>1798.0273906504115</v>
      </c>
      <c r="F118" s="80">
        <f>IFERROR(IF(DarlehenNichtBezahlt*DarlehenIstGut,Kapital,0), 0)</f>
        <v>875.74710072488574</v>
      </c>
      <c r="G118" s="80">
        <f>IFERROR(IF(DarlehenNichtBezahlt*DarlehenIstGut,ZinsBetrag,0), 0)</f>
        <v>922.28028992552572</v>
      </c>
      <c r="H118" s="80">
        <f>IFERROR(IF(DarlehenNichtBezahlt*DarlehenIstGut,AbschlussSaldo,0), 0)</f>
        <v>315334.63801659836</v>
      </c>
      <c r="I118" s="71">
        <f>IF(LEN(Finanzierungsrechner!$B118)=0,0,YEAR(Finanzierungsrechner!$C118))</f>
        <v>2033</v>
      </c>
      <c r="J118" s="71" t="str">
        <f t="array" ref="J118">IFERROR(INDEX(Finanzierungsrechner!$I$17:$I$255,MATCH(0,COUNTIF($J$16:J117,Finanzierungsrechner!$I$17:$I$255),0)),"")</f>
        <v/>
      </c>
      <c r="K118" s="70">
        <f>SUMIF(Finanzierungsrechner!$I$17:$I$255,"&lt;=" &amp;Finanzierungsrechner!$J118,Finanzierungsrechner!$F$17:$F$255)</f>
        <v>0</v>
      </c>
      <c r="L118" s="72">
        <f>SUMIF(Finanzierungsrechner!$I$17:$I$255,"&lt;=" &amp;Finanzierungsrechner!$J118,Finanzierungsrechner!$G$17:$G$255)</f>
        <v>0</v>
      </c>
      <c r="M118" s="72">
        <f t="array" ref="M118">IF(MIN(IF(Finanzierungsrechner!$I$17:$I$255=J118,Finanzierungsrechner!$H$17:$H$255))&lt;0,0,MIN(IF(Finanzierungsrechner!$I$17:$I$255=J118,Finanzierungsrechner!$H$17:$H$255)))</f>
        <v>0</v>
      </c>
      <c r="O118" s="46"/>
      <c r="P118" s="46"/>
      <c r="Q118" s="46"/>
    </row>
    <row r="119" spans="2:17" ht="20.100000000000001" customHeight="1">
      <c r="B119" s="76">
        <f>IFERROR(IF(DarlehenNichtBezahlt*DarlehenIstGut,ZahlungNummer,""), "")</f>
        <v>103</v>
      </c>
      <c r="C119" s="77">
        <f>IFERROR(IF(DarlehenNichtBezahlt*DarlehenIstGut,ZahlungsDatum,DarlehensAnfangsDatum), DarlehensAnfangsDatum)</f>
        <v>48855</v>
      </c>
      <c r="D119" s="78">
        <f>IFERROR(IF(DarlehenNichtBezahlt*DarlehenIstGut,DarlehensWert,""), "")</f>
        <v>315334.63801659836</v>
      </c>
      <c r="E119" s="78">
        <f>IFERROR(IF(DarlehenNichtBezahlt*DarlehenIstGut,MonatlicheZahlung,0), 0)</f>
        <v>1798.0273906504115</v>
      </c>
      <c r="F119" s="78">
        <f>IFERROR(IF(DarlehenNichtBezahlt*DarlehenIstGut,Kapital,0), 0)</f>
        <v>878.3013631020001</v>
      </c>
      <c r="G119" s="78">
        <f>IFERROR(IF(DarlehenNichtBezahlt*DarlehenIstGut,ZinsBetrag,0), 0)</f>
        <v>919.72602754841137</v>
      </c>
      <c r="H119" s="78">
        <f>IFERROR(IF(DarlehenNichtBezahlt*DarlehenIstGut,AbschlussSaldo,0), 0)</f>
        <v>314456.33665349626</v>
      </c>
      <c r="I119" s="68">
        <f>IF(LEN(Finanzierungsrechner!$B119)=0,0,YEAR(Finanzierungsrechner!$C119))</f>
        <v>2033</v>
      </c>
      <c r="J119" s="68" t="str">
        <f t="array" ref="J119">IFERROR(INDEX(Finanzierungsrechner!$I$17:$I$255,MATCH(0,COUNTIF($J$16:J118,Finanzierungsrechner!$I$17:$I$255),0)),"")</f>
        <v/>
      </c>
      <c r="K119" s="67">
        <f>SUMIF(Finanzierungsrechner!$I$17:$I$255,"&lt;=" &amp;Finanzierungsrechner!$J119,Finanzierungsrechner!$F$17:$F$255)</f>
        <v>0</v>
      </c>
      <c r="L119" s="69">
        <f>SUMIF(Finanzierungsrechner!$I$17:$I$255,"&lt;=" &amp;Finanzierungsrechner!$J119,Finanzierungsrechner!$G$17:$G$255)</f>
        <v>0</v>
      </c>
      <c r="M119" s="69">
        <f t="array" ref="M119">IF(MIN(IF(Finanzierungsrechner!$I$17:$I$255=J119,Finanzierungsrechner!$H$17:$H$255))&lt;0,0,MIN(IF(Finanzierungsrechner!$I$17:$I$255=J119,Finanzierungsrechner!$H$17:$H$255)))</f>
        <v>0</v>
      </c>
      <c r="O119" s="46"/>
      <c r="P119" s="46"/>
      <c r="Q119" s="46"/>
    </row>
    <row r="120" spans="2:17" ht="20.100000000000001" customHeight="1">
      <c r="B120" s="76">
        <f>IFERROR(IF(DarlehenNichtBezahlt*DarlehenIstGut,ZahlungNummer,""), "")</f>
        <v>104</v>
      </c>
      <c r="C120" s="79">
        <f>IFERROR(IF(DarlehenNichtBezahlt*DarlehenIstGut,ZahlungsDatum,DarlehensAnfangsDatum), DarlehensAnfangsDatum)</f>
        <v>48886</v>
      </c>
      <c r="D120" s="80">
        <f>IFERROR(IF(DarlehenNichtBezahlt*DarlehenIstGut,DarlehensWert,""), "")</f>
        <v>314456.33665349626</v>
      </c>
      <c r="E120" s="80">
        <f>IFERROR(IF(DarlehenNichtBezahlt*DarlehenIstGut,MonatlicheZahlung,0), 0)</f>
        <v>1798.0273906504115</v>
      </c>
      <c r="F120" s="80">
        <f>IFERROR(IF(DarlehenNichtBezahlt*DarlehenIstGut,Kapital,0), 0)</f>
        <v>880.86307541104748</v>
      </c>
      <c r="G120" s="80">
        <f>IFERROR(IF(DarlehenNichtBezahlt*DarlehenIstGut,ZinsBetrag,0), 0)</f>
        <v>917.16431523936399</v>
      </c>
      <c r="H120" s="80">
        <f>IFERROR(IF(DarlehenNichtBezahlt*DarlehenIstGut,AbschlussSaldo,0), 0)</f>
        <v>313575.47357808531</v>
      </c>
      <c r="I120" s="71">
        <f>IF(LEN(Finanzierungsrechner!$B120)=0,0,YEAR(Finanzierungsrechner!$C120))</f>
        <v>2033</v>
      </c>
      <c r="J120" s="71" t="str">
        <f t="array" ref="J120">IFERROR(INDEX(Finanzierungsrechner!$I$17:$I$255,MATCH(0,COUNTIF($J$16:J119,Finanzierungsrechner!$I$17:$I$255),0)),"")</f>
        <v/>
      </c>
      <c r="K120" s="70">
        <f>SUMIF(Finanzierungsrechner!$I$17:$I$255,"&lt;=" &amp;Finanzierungsrechner!$J120,Finanzierungsrechner!$F$17:$F$255)</f>
        <v>0</v>
      </c>
      <c r="L120" s="72">
        <f>SUMIF(Finanzierungsrechner!$I$17:$I$255,"&lt;=" &amp;Finanzierungsrechner!$J120,Finanzierungsrechner!$G$17:$G$255)</f>
        <v>0</v>
      </c>
      <c r="M120" s="72">
        <f t="array" ref="M120">IF(MIN(IF(Finanzierungsrechner!$I$17:$I$255=J120,Finanzierungsrechner!$H$17:$H$255))&lt;0,0,MIN(IF(Finanzierungsrechner!$I$17:$I$255=J120,Finanzierungsrechner!$H$17:$H$255)))</f>
        <v>0</v>
      </c>
      <c r="O120" s="46"/>
      <c r="P120" s="46"/>
      <c r="Q120" s="46"/>
    </row>
    <row r="121" spans="2:17" ht="20.100000000000001" customHeight="1">
      <c r="B121" s="76">
        <f>IFERROR(IF(DarlehenNichtBezahlt*DarlehenIstGut,ZahlungNummer,""), "")</f>
        <v>105</v>
      </c>
      <c r="C121" s="77">
        <f>IFERROR(IF(DarlehenNichtBezahlt*DarlehenIstGut,ZahlungsDatum,DarlehensAnfangsDatum), DarlehensAnfangsDatum)</f>
        <v>48916</v>
      </c>
      <c r="D121" s="78">
        <f>IFERROR(IF(DarlehenNichtBezahlt*DarlehenIstGut,DarlehensWert,""), "")</f>
        <v>313575.47357808531</v>
      </c>
      <c r="E121" s="78">
        <f>IFERROR(IF(DarlehenNichtBezahlt*DarlehenIstGut,MonatlicheZahlung,0), 0)</f>
        <v>1798.0273906504115</v>
      </c>
      <c r="F121" s="78">
        <f>IFERROR(IF(DarlehenNichtBezahlt*DarlehenIstGut,Kapital,0), 0)</f>
        <v>883.43225938099647</v>
      </c>
      <c r="G121" s="78">
        <f>IFERROR(IF(DarlehenNichtBezahlt*DarlehenIstGut,ZinsBetrag,0), 0)</f>
        <v>914.59513126941499</v>
      </c>
      <c r="H121" s="78">
        <f>IFERROR(IF(DarlehenNichtBezahlt*DarlehenIstGut,AbschlussSaldo,0), 0)</f>
        <v>312692.04131870426</v>
      </c>
      <c r="I121" s="68">
        <f>IF(LEN(Finanzierungsrechner!$B121)=0,0,YEAR(Finanzierungsrechner!$C121))</f>
        <v>2033</v>
      </c>
      <c r="J121" s="68" t="str">
        <f t="array" ref="J121">IFERROR(INDEX(Finanzierungsrechner!$I$17:$I$255,MATCH(0,COUNTIF($J$16:J120,Finanzierungsrechner!$I$17:$I$255),0)),"")</f>
        <v/>
      </c>
      <c r="K121" s="67">
        <f>SUMIF(Finanzierungsrechner!$I$17:$I$255,"&lt;=" &amp;Finanzierungsrechner!$J121,Finanzierungsrechner!$F$17:$F$255)</f>
        <v>0</v>
      </c>
      <c r="L121" s="69">
        <f>SUMIF(Finanzierungsrechner!$I$17:$I$255,"&lt;=" &amp;Finanzierungsrechner!$J121,Finanzierungsrechner!$G$17:$G$255)</f>
        <v>0</v>
      </c>
      <c r="M121" s="69">
        <f t="array" ref="M121">IF(MIN(IF(Finanzierungsrechner!$I$17:$I$255=J121,Finanzierungsrechner!$H$17:$H$255))&lt;0,0,MIN(IF(Finanzierungsrechner!$I$17:$I$255=J121,Finanzierungsrechner!$H$17:$H$255)))</f>
        <v>0</v>
      </c>
      <c r="O121" s="46"/>
      <c r="P121" s="46"/>
      <c r="Q121" s="46"/>
    </row>
    <row r="122" spans="2:17" ht="20.100000000000001" customHeight="1">
      <c r="B122" s="76">
        <f>IFERROR(IF(DarlehenNichtBezahlt*DarlehenIstGut,ZahlungNummer,""), "")</f>
        <v>106</v>
      </c>
      <c r="C122" s="79">
        <f>IFERROR(IF(DarlehenNichtBezahlt*DarlehenIstGut,ZahlungsDatum,DarlehensAnfangsDatum), DarlehensAnfangsDatum)</f>
        <v>48947</v>
      </c>
      <c r="D122" s="80">
        <f>IFERROR(IF(DarlehenNichtBezahlt*DarlehenIstGut,DarlehensWert,""), "")</f>
        <v>312692.04131870426</v>
      </c>
      <c r="E122" s="80">
        <f>IFERROR(IF(DarlehenNichtBezahlt*DarlehenIstGut,MonatlicheZahlung,0), 0)</f>
        <v>1798.0273906504115</v>
      </c>
      <c r="F122" s="80">
        <f>IFERROR(IF(DarlehenNichtBezahlt*DarlehenIstGut,Kapital,0), 0)</f>
        <v>886.00893680419119</v>
      </c>
      <c r="G122" s="80">
        <f>IFERROR(IF(DarlehenNichtBezahlt*DarlehenIstGut,ZinsBetrag,0), 0)</f>
        <v>912.01845384622027</v>
      </c>
      <c r="H122" s="80">
        <f>IFERROR(IF(DarlehenNichtBezahlt*DarlehenIstGut,AbschlussSaldo,0), 0)</f>
        <v>311806.03238190012</v>
      </c>
      <c r="I122" s="71">
        <f>IF(LEN(Finanzierungsrechner!$B122)=0,0,YEAR(Finanzierungsrechner!$C122))</f>
        <v>2034</v>
      </c>
      <c r="J122" s="71" t="str">
        <f t="array" ref="J122">IFERROR(INDEX(Finanzierungsrechner!$I$17:$I$255,MATCH(0,COUNTIF($J$16:J121,Finanzierungsrechner!$I$17:$I$255),0)),"")</f>
        <v/>
      </c>
      <c r="K122" s="70">
        <f>SUMIF(Finanzierungsrechner!$I$17:$I$255,"&lt;=" &amp;Finanzierungsrechner!$J122,Finanzierungsrechner!$F$17:$F$255)</f>
        <v>0</v>
      </c>
      <c r="L122" s="72">
        <f>SUMIF(Finanzierungsrechner!$I$17:$I$255,"&lt;=" &amp;Finanzierungsrechner!$J122,Finanzierungsrechner!$G$17:$G$255)</f>
        <v>0</v>
      </c>
      <c r="M122" s="72">
        <f t="array" ref="M122">IF(MIN(IF(Finanzierungsrechner!$I$17:$I$255=J122,Finanzierungsrechner!$H$17:$H$255))&lt;0,0,MIN(IF(Finanzierungsrechner!$I$17:$I$255=J122,Finanzierungsrechner!$H$17:$H$255)))</f>
        <v>0</v>
      </c>
      <c r="O122" s="46"/>
      <c r="P122" s="46"/>
      <c r="Q122" s="46"/>
    </row>
    <row r="123" spans="2:17" ht="20.100000000000001" customHeight="1">
      <c r="B123" s="76">
        <f>IFERROR(IF(DarlehenNichtBezahlt*DarlehenIstGut,ZahlungNummer,""), "")</f>
        <v>107</v>
      </c>
      <c r="C123" s="77">
        <f>IFERROR(IF(DarlehenNichtBezahlt*DarlehenIstGut,ZahlungsDatum,DarlehensAnfangsDatum), DarlehensAnfangsDatum)</f>
        <v>48978</v>
      </c>
      <c r="D123" s="78">
        <f>IFERROR(IF(DarlehenNichtBezahlt*DarlehenIstGut,DarlehensWert,""), "")</f>
        <v>311806.03238190012</v>
      </c>
      <c r="E123" s="78">
        <f>IFERROR(IF(DarlehenNichtBezahlt*DarlehenIstGut,MonatlicheZahlung,0), 0)</f>
        <v>1798.0273906504115</v>
      </c>
      <c r="F123" s="78">
        <f>IFERROR(IF(DarlehenNichtBezahlt*DarlehenIstGut,Kapital,0), 0)</f>
        <v>888.59312953653659</v>
      </c>
      <c r="G123" s="78">
        <f>IFERROR(IF(DarlehenNichtBezahlt*DarlehenIstGut,ZinsBetrag,0), 0)</f>
        <v>909.4342611138751</v>
      </c>
      <c r="H123" s="78">
        <f>IFERROR(IF(DarlehenNichtBezahlt*DarlehenIstGut,AbschlussSaldo,0), 0)</f>
        <v>310917.43925236352</v>
      </c>
      <c r="I123" s="68">
        <f>IF(LEN(Finanzierungsrechner!$B123)=0,0,YEAR(Finanzierungsrechner!$C123))</f>
        <v>2034</v>
      </c>
      <c r="J123" s="68" t="str">
        <f t="array" ref="J123">IFERROR(INDEX(Finanzierungsrechner!$I$17:$I$255,MATCH(0,COUNTIF($J$16:J122,Finanzierungsrechner!$I$17:$I$255),0)),"")</f>
        <v/>
      </c>
      <c r="K123" s="67">
        <f>SUMIF(Finanzierungsrechner!$I$17:$I$255,"&lt;=" &amp;Finanzierungsrechner!$J123,Finanzierungsrechner!$F$17:$F$255)</f>
        <v>0</v>
      </c>
      <c r="L123" s="69">
        <f>SUMIF(Finanzierungsrechner!$I$17:$I$255,"&lt;=" &amp;Finanzierungsrechner!$J123,Finanzierungsrechner!$G$17:$G$255)</f>
        <v>0</v>
      </c>
      <c r="M123" s="69">
        <f t="array" ref="M123">IF(MIN(IF(Finanzierungsrechner!$I$17:$I$255=J123,Finanzierungsrechner!$H$17:$H$255))&lt;0,0,MIN(IF(Finanzierungsrechner!$I$17:$I$255=J123,Finanzierungsrechner!$H$17:$H$255)))</f>
        <v>0</v>
      </c>
      <c r="O123" s="46"/>
      <c r="P123" s="46"/>
      <c r="Q123" s="46"/>
    </row>
    <row r="124" spans="2:17" ht="20.100000000000001" customHeight="1">
      <c r="B124" s="76">
        <f>IFERROR(IF(DarlehenNichtBezahlt*DarlehenIstGut,ZahlungNummer,""), "")</f>
        <v>108</v>
      </c>
      <c r="C124" s="79">
        <f>IFERROR(IF(DarlehenNichtBezahlt*DarlehenIstGut,ZahlungsDatum,DarlehensAnfangsDatum), DarlehensAnfangsDatum)</f>
        <v>49006</v>
      </c>
      <c r="D124" s="80">
        <f>IFERROR(IF(DarlehenNichtBezahlt*DarlehenIstGut,DarlehensWert,""), "")</f>
        <v>310917.43925236352</v>
      </c>
      <c r="E124" s="80">
        <f>IFERROR(IF(DarlehenNichtBezahlt*DarlehenIstGut,MonatlicheZahlung,0), 0)</f>
        <v>1798.0273906504115</v>
      </c>
      <c r="F124" s="80">
        <f>IFERROR(IF(DarlehenNichtBezahlt*DarlehenIstGut,Kapital,0), 0)</f>
        <v>891.1848594976849</v>
      </c>
      <c r="G124" s="80">
        <f>IFERROR(IF(DarlehenNichtBezahlt*DarlehenIstGut,ZinsBetrag,0), 0)</f>
        <v>906.84253115272668</v>
      </c>
      <c r="H124" s="80">
        <f>IFERROR(IF(DarlehenNichtBezahlt*DarlehenIstGut,AbschlussSaldo,0), 0)</f>
        <v>310026.25439286593</v>
      </c>
      <c r="I124" s="71">
        <f>IF(LEN(Finanzierungsrechner!$B124)=0,0,YEAR(Finanzierungsrechner!$C124))</f>
        <v>2034</v>
      </c>
      <c r="J124" s="71" t="str">
        <f t="array" ref="J124">IFERROR(INDEX(Finanzierungsrechner!$I$17:$I$255,MATCH(0,COUNTIF($J$16:J123,Finanzierungsrechner!$I$17:$I$255),0)),"")</f>
        <v/>
      </c>
      <c r="K124" s="70">
        <f>SUMIF(Finanzierungsrechner!$I$17:$I$255,"&lt;=" &amp;Finanzierungsrechner!$J124,Finanzierungsrechner!$F$17:$F$255)</f>
        <v>0</v>
      </c>
      <c r="L124" s="72">
        <f>SUMIF(Finanzierungsrechner!$I$17:$I$255,"&lt;=" &amp;Finanzierungsrechner!$J124,Finanzierungsrechner!$G$17:$G$255)</f>
        <v>0</v>
      </c>
      <c r="M124" s="72">
        <f t="array" ref="M124">IF(MIN(IF(Finanzierungsrechner!$I$17:$I$255=J124,Finanzierungsrechner!$H$17:$H$255))&lt;0,0,MIN(IF(Finanzierungsrechner!$I$17:$I$255=J124,Finanzierungsrechner!$H$17:$H$255)))</f>
        <v>0</v>
      </c>
      <c r="O124" s="46"/>
      <c r="P124" s="46"/>
      <c r="Q124" s="46"/>
    </row>
    <row r="125" spans="2:17" ht="20.100000000000001" customHeight="1">
      <c r="B125" s="76">
        <f>IFERROR(IF(DarlehenNichtBezahlt*DarlehenIstGut,ZahlungNummer,""), "")</f>
        <v>109</v>
      </c>
      <c r="C125" s="77">
        <f>IFERROR(IF(DarlehenNichtBezahlt*DarlehenIstGut,ZahlungsDatum,DarlehensAnfangsDatum), DarlehensAnfangsDatum)</f>
        <v>49037</v>
      </c>
      <c r="D125" s="78">
        <f>IFERROR(IF(DarlehenNichtBezahlt*DarlehenIstGut,DarlehensWert,""), "")</f>
        <v>310026.25439286593</v>
      </c>
      <c r="E125" s="78">
        <f>IFERROR(IF(DarlehenNichtBezahlt*DarlehenIstGut,MonatlicheZahlung,0), 0)</f>
        <v>1798.0273906504115</v>
      </c>
      <c r="F125" s="78">
        <f>IFERROR(IF(DarlehenNichtBezahlt*DarlehenIstGut,Kapital,0), 0)</f>
        <v>893.78414867121978</v>
      </c>
      <c r="G125" s="78">
        <f>IFERROR(IF(DarlehenNichtBezahlt*DarlehenIstGut,ZinsBetrag,0), 0)</f>
        <v>904.24324197919168</v>
      </c>
      <c r="H125" s="78">
        <f>IFERROR(IF(DarlehenNichtBezahlt*DarlehenIstGut,AbschlussSaldo,0), 0)</f>
        <v>309132.47024419467</v>
      </c>
      <c r="I125" s="68">
        <f>IF(LEN(Finanzierungsrechner!$B125)=0,0,YEAR(Finanzierungsrechner!$C125))</f>
        <v>2034</v>
      </c>
      <c r="J125" s="68" t="str">
        <f t="array" ref="J125">IFERROR(INDEX(Finanzierungsrechner!$I$17:$I$255,MATCH(0,COUNTIF($J$16:J124,Finanzierungsrechner!$I$17:$I$255),0)),"")</f>
        <v/>
      </c>
      <c r="K125" s="67">
        <f>SUMIF(Finanzierungsrechner!$I$17:$I$255,"&lt;=" &amp;Finanzierungsrechner!$J125,Finanzierungsrechner!$F$17:$F$255)</f>
        <v>0</v>
      </c>
      <c r="L125" s="69">
        <f>SUMIF(Finanzierungsrechner!$I$17:$I$255,"&lt;=" &amp;Finanzierungsrechner!$J125,Finanzierungsrechner!$G$17:$G$255)</f>
        <v>0</v>
      </c>
      <c r="M125" s="69">
        <f t="array" ref="M125">IF(MIN(IF(Finanzierungsrechner!$I$17:$I$255=J125,Finanzierungsrechner!$H$17:$H$255))&lt;0,0,MIN(IF(Finanzierungsrechner!$I$17:$I$255=J125,Finanzierungsrechner!$H$17:$H$255)))</f>
        <v>0</v>
      </c>
      <c r="O125" s="46"/>
      <c r="P125" s="46"/>
      <c r="Q125" s="46"/>
    </row>
    <row r="126" spans="2:17" ht="20.100000000000001" customHeight="1">
      <c r="B126" s="76">
        <f>IFERROR(IF(DarlehenNichtBezahlt*DarlehenIstGut,ZahlungNummer,""), "")</f>
        <v>110</v>
      </c>
      <c r="C126" s="79">
        <f>IFERROR(IF(DarlehenNichtBezahlt*DarlehenIstGut,ZahlungsDatum,DarlehensAnfangsDatum), DarlehensAnfangsDatum)</f>
        <v>49067</v>
      </c>
      <c r="D126" s="80">
        <f>IFERROR(IF(DarlehenNichtBezahlt*DarlehenIstGut,DarlehensWert,""), "")</f>
        <v>309132.47024419467</v>
      </c>
      <c r="E126" s="80">
        <f>IFERROR(IF(DarlehenNichtBezahlt*DarlehenIstGut,MonatlicheZahlung,0), 0)</f>
        <v>1798.0273906504115</v>
      </c>
      <c r="F126" s="80">
        <f>IFERROR(IF(DarlehenNichtBezahlt*DarlehenIstGut,Kapital,0), 0)</f>
        <v>896.39101910484419</v>
      </c>
      <c r="G126" s="80">
        <f>IFERROR(IF(DarlehenNichtBezahlt*DarlehenIstGut,ZinsBetrag,0), 0)</f>
        <v>901.63637154556716</v>
      </c>
      <c r="H126" s="80">
        <f>IFERROR(IF(DarlehenNichtBezahlt*DarlehenIstGut,AbschlussSaldo,0), 0)</f>
        <v>308236.07922508987</v>
      </c>
      <c r="I126" s="71">
        <f>IF(LEN(Finanzierungsrechner!$B126)=0,0,YEAR(Finanzierungsrechner!$C126))</f>
        <v>2034</v>
      </c>
      <c r="J126" s="71" t="str">
        <f t="array" ref="J126">IFERROR(INDEX(Finanzierungsrechner!$I$17:$I$255,MATCH(0,COUNTIF($J$16:J125,Finanzierungsrechner!$I$17:$I$255),0)),"")</f>
        <v/>
      </c>
      <c r="K126" s="70">
        <f>SUMIF(Finanzierungsrechner!$I$17:$I$255,"&lt;=" &amp;Finanzierungsrechner!$J126,Finanzierungsrechner!$F$17:$F$255)</f>
        <v>0</v>
      </c>
      <c r="L126" s="72">
        <f>SUMIF(Finanzierungsrechner!$I$17:$I$255,"&lt;=" &amp;Finanzierungsrechner!$J126,Finanzierungsrechner!$G$17:$G$255)</f>
        <v>0</v>
      </c>
      <c r="M126" s="72">
        <f t="array" ref="M126">IF(MIN(IF(Finanzierungsrechner!$I$17:$I$255=J126,Finanzierungsrechner!$H$17:$H$255))&lt;0,0,MIN(IF(Finanzierungsrechner!$I$17:$I$255=J126,Finanzierungsrechner!$H$17:$H$255)))</f>
        <v>0</v>
      </c>
      <c r="O126" s="46"/>
      <c r="P126" s="46"/>
      <c r="Q126" s="46"/>
    </row>
    <row r="127" spans="2:17" ht="20.100000000000001" customHeight="1">
      <c r="B127" s="76">
        <f>IFERROR(IF(DarlehenNichtBezahlt*DarlehenIstGut,ZahlungNummer,""), "")</f>
        <v>111</v>
      </c>
      <c r="C127" s="77">
        <f>IFERROR(IF(DarlehenNichtBezahlt*DarlehenIstGut,ZahlungsDatum,DarlehensAnfangsDatum), DarlehensAnfangsDatum)</f>
        <v>49098</v>
      </c>
      <c r="D127" s="78">
        <f>IFERROR(IF(DarlehenNichtBezahlt*DarlehenIstGut,DarlehensWert,""), "")</f>
        <v>308236.07922508987</v>
      </c>
      <c r="E127" s="78">
        <f>IFERROR(IF(DarlehenNichtBezahlt*DarlehenIstGut,MonatlicheZahlung,0), 0)</f>
        <v>1798.0273906504115</v>
      </c>
      <c r="F127" s="78">
        <f>IFERROR(IF(DarlehenNichtBezahlt*DarlehenIstGut,Kapital,0), 0)</f>
        <v>899.00549291056666</v>
      </c>
      <c r="G127" s="78">
        <f>IFERROR(IF(DarlehenNichtBezahlt*DarlehenIstGut,ZinsBetrag,0), 0)</f>
        <v>899.0218977398448</v>
      </c>
      <c r="H127" s="78">
        <f>IFERROR(IF(DarlehenNichtBezahlt*DarlehenIstGut,AbschlussSaldo,0), 0)</f>
        <v>307337.07373217918</v>
      </c>
      <c r="I127" s="68">
        <f>IF(LEN(Finanzierungsrechner!$B127)=0,0,YEAR(Finanzierungsrechner!$C127))</f>
        <v>2034</v>
      </c>
      <c r="J127" s="68" t="str">
        <f t="array" ref="J127">IFERROR(INDEX(Finanzierungsrechner!$I$17:$I$255,MATCH(0,COUNTIF($J$16:J126,Finanzierungsrechner!$I$17:$I$255),0)),"")</f>
        <v/>
      </c>
      <c r="K127" s="67">
        <f>SUMIF(Finanzierungsrechner!$I$17:$I$255,"&lt;=" &amp;Finanzierungsrechner!$J127,Finanzierungsrechner!$F$17:$F$255)</f>
        <v>0</v>
      </c>
      <c r="L127" s="69">
        <f>SUMIF(Finanzierungsrechner!$I$17:$I$255,"&lt;=" &amp;Finanzierungsrechner!$J127,Finanzierungsrechner!$G$17:$G$255)</f>
        <v>0</v>
      </c>
      <c r="M127" s="69">
        <f t="array" ref="M127">IF(MIN(IF(Finanzierungsrechner!$I$17:$I$255=J127,Finanzierungsrechner!$H$17:$H$255))&lt;0,0,MIN(IF(Finanzierungsrechner!$I$17:$I$255=J127,Finanzierungsrechner!$H$17:$H$255)))</f>
        <v>0</v>
      </c>
      <c r="O127" s="46"/>
      <c r="P127" s="46"/>
      <c r="Q127" s="46"/>
    </row>
    <row r="128" spans="2:17" ht="20.100000000000001" customHeight="1">
      <c r="B128" s="76">
        <f>IFERROR(IF(DarlehenNichtBezahlt*DarlehenIstGut,ZahlungNummer,""), "")</f>
        <v>112</v>
      </c>
      <c r="C128" s="79">
        <f>IFERROR(IF(DarlehenNichtBezahlt*DarlehenIstGut,ZahlungsDatum,DarlehensAnfangsDatum), DarlehensAnfangsDatum)</f>
        <v>49128</v>
      </c>
      <c r="D128" s="80">
        <f>IFERROR(IF(DarlehenNichtBezahlt*DarlehenIstGut,DarlehensWert,""), "")</f>
        <v>307337.07373217918</v>
      </c>
      <c r="E128" s="80">
        <f>IFERROR(IF(DarlehenNichtBezahlt*DarlehenIstGut,MonatlicheZahlung,0), 0)</f>
        <v>1798.0273906504115</v>
      </c>
      <c r="F128" s="80">
        <f>IFERROR(IF(DarlehenNichtBezahlt*DarlehenIstGut,Kapital,0), 0)</f>
        <v>901.62759226488902</v>
      </c>
      <c r="G128" s="80">
        <f>IFERROR(IF(DarlehenNichtBezahlt*DarlehenIstGut,ZinsBetrag,0), 0)</f>
        <v>896.3997983855221</v>
      </c>
      <c r="H128" s="80">
        <f>IFERROR(IF(DarlehenNichtBezahlt*DarlehenIstGut,AbschlussSaldo,0), 0)</f>
        <v>306435.44613991445</v>
      </c>
      <c r="I128" s="71">
        <f>IF(LEN(Finanzierungsrechner!$B128)=0,0,YEAR(Finanzierungsrechner!$C128))</f>
        <v>2034</v>
      </c>
      <c r="J128" s="71" t="str">
        <f t="array" ref="J128">IFERROR(INDEX(Finanzierungsrechner!$I$17:$I$255,MATCH(0,COUNTIF($J$16:J127,Finanzierungsrechner!$I$17:$I$255),0)),"")</f>
        <v/>
      </c>
      <c r="K128" s="70">
        <f>SUMIF(Finanzierungsrechner!$I$17:$I$255,"&lt;=" &amp;Finanzierungsrechner!$J128,Finanzierungsrechner!$F$17:$F$255)</f>
        <v>0</v>
      </c>
      <c r="L128" s="72">
        <f>SUMIF(Finanzierungsrechner!$I$17:$I$255,"&lt;=" &amp;Finanzierungsrechner!$J128,Finanzierungsrechner!$G$17:$G$255)</f>
        <v>0</v>
      </c>
      <c r="M128" s="72">
        <f t="array" ref="M128">IF(MIN(IF(Finanzierungsrechner!$I$17:$I$255=J128,Finanzierungsrechner!$H$17:$H$255))&lt;0,0,MIN(IF(Finanzierungsrechner!$I$17:$I$255=J128,Finanzierungsrechner!$H$17:$H$255)))</f>
        <v>0</v>
      </c>
      <c r="O128" s="46"/>
      <c r="P128" s="46"/>
      <c r="Q128" s="46"/>
    </row>
    <row r="129" spans="2:17" ht="20.100000000000001" customHeight="1">
      <c r="B129" s="76">
        <f>IFERROR(IF(DarlehenNichtBezahlt*DarlehenIstGut,ZahlungNummer,""), "")</f>
        <v>113</v>
      </c>
      <c r="C129" s="77">
        <f>IFERROR(IF(DarlehenNichtBezahlt*DarlehenIstGut,ZahlungsDatum,DarlehensAnfangsDatum), DarlehensAnfangsDatum)</f>
        <v>49159</v>
      </c>
      <c r="D129" s="78">
        <f>IFERROR(IF(DarlehenNichtBezahlt*DarlehenIstGut,DarlehensWert,""), "")</f>
        <v>306435.44613991445</v>
      </c>
      <c r="E129" s="78">
        <f>IFERROR(IF(DarlehenNichtBezahlt*DarlehenIstGut,MonatlicheZahlung,0), 0)</f>
        <v>1798.0273906504115</v>
      </c>
      <c r="F129" s="78">
        <f>IFERROR(IF(DarlehenNichtBezahlt*DarlehenIstGut,Kapital,0), 0)</f>
        <v>904.25733940899511</v>
      </c>
      <c r="G129" s="78">
        <f>IFERROR(IF(DarlehenNichtBezahlt*DarlehenIstGut,ZinsBetrag,0), 0)</f>
        <v>893.77005124141635</v>
      </c>
      <c r="H129" s="78">
        <f>IFERROR(IF(DarlehenNichtBezahlt*DarlehenIstGut,AbschlussSaldo,0), 0)</f>
        <v>305531.18880050536</v>
      </c>
      <c r="I129" s="68">
        <f>IF(LEN(Finanzierungsrechner!$B129)=0,0,YEAR(Finanzierungsrechner!$C129))</f>
        <v>2034</v>
      </c>
      <c r="J129" s="68" t="str">
        <f t="array" ref="J129">IFERROR(INDEX(Finanzierungsrechner!$I$17:$I$255,MATCH(0,COUNTIF($J$16:J128,Finanzierungsrechner!$I$17:$I$255),0)),"")</f>
        <v/>
      </c>
      <c r="K129" s="67">
        <f>SUMIF(Finanzierungsrechner!$I$17:$I$255,"&lt;=" &amp;Finanzierungsrechner!$J129,Finanzierungsrechner!$F$17:$F$255)</f>
        <v>0</v>
      </c>
      <c r="L129" s="69">
        <f>SUMIF(Finanzierungsrechner!$I$17:$I$255,"&lt;=" &amp;Finanzierungsrechner!$J129,Finanzierungsrechner!$G$17:$G$255)</f>
        <v>0</v>
      </c>
      <c r="M129" s="69">
        <f t="array" ref="M129">IF(MIN(IF(Finanzierungsrechner!$I$17:$I$255=J129,Finanzierungsrechner!$H$17:$H$255))&lt;0,0,MIN(IF(Finanzierungsrechner!$I$17:$I$255=J129,Finanzierungsrechner!$H$17:$H$255)))</f>
        <v>0</v>
      </c>
      <c r="O129" s="46"/>
      <c r="P129" s="46"/>
      <c r="Q129" s="46"/>
    </row>
    <row r="130" spans="2:17" ht="20.100000000000001" customHeight="1">
      <c r="B130" s="76">
        <f>IFERROR(IF(DarlehenNichtBezahlt*DarlehenIstGut,ZahlungNummer,""), "")</f>
        <v>114</v>
      </c>
      <c r="C130" s="79">
        <f>IFERROR(IF(DarlehenNichtBezahlt*DarlehenIstGut,ZahlungsDatum,DarlehensAnfangsDatum), DarlehensAnfangsDatum)</f>
        <v>49190</v>
      </c>
      <c r="D130" s="80">
        <f>IFERROR(IF(DarlehenNichtBezahlt*DarlehenIstGut,DarlehensWert,""), "")</f>
        <v>305531.18880050536</v>
      </c>
      <c r="E130" s="80">
        <f>IFERROR(IF(DarlehenNichtBezahlt*DarlehenIstGut,MonatlicheZahlung,0), 0)</f>
        <v>1798.0273906504115</v>
      </c>
      <c r="F130" s="80">
        <f>IFERROR(IF(DarlehenNichtBezahlt*DarlehenIstGut,Kapital,0), 0)</f>
        <v>906.89475664893803</v>
      </c>
      <c r="G130" s="80">
        <f>IFERROR(IF(DarlehenNichtBezahlt*DarlehenIstGut,ZinsBetrag,0), 0)</f>
        <v>891.13263400147355</v>
      </c>
      <c r="H130" s="80">
        <f>IFERROR(IF(DarlehenNichtBezahlt*DarlehenIstGut,AbschlussSaldo,0), 0)</f>
        <v>304624.29404385656</v>
      </c>
      <c r="I130" s="71">
        <f>IF(LEN(Finanzierungsrechner!$B130)=0,0,YEAR(Finanzierungsrechner!$C130))</f>
        <v>2034</v>
      </c>
      <c r="J130" s="71" t="str">
        <f t="array" ref="J130">IFERROR(INDEX(Finanzierungsrechner!$I$17:$I$255,MATCH(0,COUNTIF($J$16:J129,Finanzierungsrechner!$I$17:$I$255),0)),"")</f>
        <v/>
      </c>
      <c r="K130" s="70">
        <f>SUMIF(Finanzierungsrechner!$I$17:$I$255,"&lt;=" &amp;Finanzierungsrechner!$J130,Finanzierungsrechner!$F$17:$F$255)</f>
        <v>0</v>
      </c>
      <c r="L130" s="72">
        <f>SUMIF(Finanzierungsrechner!$I$17:$I$255,"&lt;=" &amp;Finanzierungsrechner!$J130,Finanzierungsrechner!$G$17:$G$255)</f>
        <v>0</v>
      </c>
      <c r="M130" s="72">
        <f t="array" ref="M130">IF(MIN(IF(Finanzierungsrechner!$I$17:$I$255=J130,Finanzierungsrechner!$H$17:$H$255))&lt;0,0,MIN(IF(Finanzierungsrechner!$I$17:$I$255=J130,Finanzierungsrechner!$H$17:$H$255)))</f>
        <v>0</v>
      </c>
      <c r="O130" s="46"/>
      <c r="P130" s="46"/>
      <c r="Q130" s="46"/>
    </row>
    <row r="131" spans="2:17" ht="20.100000000000001" customHeight="1">
      <c r="B131" s="76">
        <f>IFERROR(IF(DarlehenNichtBezahlt*DarlehenIstGut,ZahlungNummer,""), "")</f>
        <v>115</v>
      </c>
      <c r="C131" s="77">
        <f>IFERROR(IF(DarlehenNichtBezahlt*DarlehenIstGut,ZahlungsDatum,DarlehensAnfangsDatum), DarlehensAnfangsDatum)</f>
        <v>49220</v>
      </c>
      <c r="D131" s="78">
        <f>IFERROR(IF(DarlehenNichtBezahlt*DarlehenIstGut,DarlehensWert,""), "")</f>
        <v>304624.29404385656</v>
      </c>
      <c r="E131" s="78">
        <f>IFERROR(IF(DarlehenNichtBezahlt*DarlehenIstGut,MonatlicheZahlung,0), 0)</f>
        <v>1798.0273906504115</v>
      </c>
      <c r="F131" s="78">
        <f>IFERROR(IF(DarlehenNichtBezahlt*DarlehenIstGut,Kapital,0), 0)</f>
        <v>909.53986635583078</v>
      </c>
      <c r="G131" s="78">
        <f>IFERROR(IF(DarlehenNichtBezahlt*DarlehenIstGut,ZinsBetrag,0), 0)</f>
        <v>888.48752429458079</v>
      </c>
      <c r="H131" s="78">
        <f>IFERROR(IF(DarlehenNichtBezahlt*DarlehenIstGut,AbschlussSaldo,0), 0)</f>
        <v>303714.75417750061</v>
      </c>
      <c r="I131" s="68">
        <f>IF(LEN(Finanzierungsrechner!$B131)=0,0,YEAR(Finanzierungsrechner!$C131))</f>
        <v>2034</v>
      </c>
      <c r="J131" s="68" t="str">
        <f t="array" ref="J131">IFERROR(INDEX(Finanzierungsrechner!$I$17:$I$255,MATCH(0,COUNTIF($J$16:J130,Finanzierungsrechner!$I$17:$I$255),0)),"")</f>
        <v/>
      </c>
      <c r="K131" s="67">
        <f>SUMIF(Finanzierungsrechner!$I$17:$I$255,"&lt;=" &amp;Finanzierungsrechner!$J131,Finanzierungsrechner!$F$17:$F$255)</f>
        <v>0</v>
      </c>
      <c r="L131" s="69">
        <f>SUMIF(Finanzierungsrechner!$I$17:$I$255,"&lt;=" &amp;Finanzierungsrechner!$J131,Finanzierungsrechner!$G$17:$G$255)</f>
        <v>0</v>
      </c>
      <c r="M131" s="69">
        <f t="array" ref="M131">IF(MIN(IF(Finanzierungsrechner!$I$17:$I$255=J131,Finanzierungsrechner!$H$17:$H$255))&lt;0,0,MIN(IF(Finanzierungsrechner!$I$17:$I$255=J131,Finanzierungsrechner!$H$17:$H$255)))</f>
        <v>0</v>
      </c>
      <c r="O131" s="46"/>
      <c r="P131" s="46"/>
      <c r="Q131" s="46"/>
    </row>
    <row r="132" spans="2:17" ht="20.100000000000001" customHeight="1">
      <c r="B132" s="76">
        <f>IFERROR(IF(DarlehenNichtBezahlt*DarlehenIstGut,ZahlungNummer,""), "")</f>
        <v>116</v>
      </c>
      <c r="C132" s="79">
        <f>IFERROR(IF(DarlehenNichtBezahlt*DarlehenIstGut,ZahlungsDatum,DarlehensAnfangsDatum), DarlehensAnfangsDatum)</f>
        <v>49251</v>
      </c>
      <c r="D132" s="80">
        <f>IFERROR(IF(DarlehenNichtBezahlt*DarlehenIstGut,DarlehensWert,""), "")</f>
        <v>303714.75417750061</v>
      </c>
      <c r="E132" s="80">
        <f>IFERROR(IF(DarlehenNichtBezahlt*DarlehenIstGut,MonatlicheZahlung,0), 0)</f>
        <v>1798.0273906504115</v>
      </c>
      <c r="F132" s="80">
        <f>IFERROR(IF(DarlehenNichtBezahlt*DarlehenIstGut,Kapital,0), 0)</f>
        <v>912.19269096603512</v>
      </c>
      <c r="G132" s="80">
        <f>IFERROR(IF(DarlehenNichtBezahlt*DarlehenIstGut,ZinsBetrag,0), 0)</f>
        <v>885.83469968437612</v>
      </c>
      <c r="H132" s="80">
        <f>IFERROR(IF(DarlehenNichtBezahlt*DarlehenIstGut,AbschlussSaldo,0), 0)</f>
        <v>302802.56148653454</v>
      </c>
      <c r="I132" s="71">
        <f>IF(LEN(Finanzierungsrechner!$B132)=0,0,YEAR(Finanzierungsrechner!$C132))</f>
        <v>2034</v>
      </c>
      <c r="J132" s="71" t="str">
        <f t="array" ref="J132">IFERROR(INDEX(Finanzierungsrechner!$I$17:$I$255,MATCH(0,COUNTIF($J$16:J131,Finanzierungsrechner!$I$17:$I$255),0)),"")</f>
        <v/>
      </c>
      <c r="K132" s="70">
        <f>SUMIF(Finanzierungsrechner!$I$17:$I$255,"&lt;=" &amp;Finanzierungsrechner!$J132,Finanzierungsrechner!$F$17:$F$255)</f>
        <v>0</v>
      </c>
      <c r="L132" s="72">
        <f>SUMIF(Finanzierungsrechner!$I$17:$I$255,"&lt;=" &amp;Finanzierungsrechner!$J132,Finanzierungsrechner!$G$17:$G$255)</f>
        <v>0</v>
      </c>
      <c r="M132" s="72">
        <f t="array" ref="M132">IF(MIN(IF(Finanzierungsrechner!$I$17:$I$255=J132,Finanzierungsrechner!$H$17:$H$255))&lt;0,0,MIN(IF(Finanzierungsrechner!$I$17:$I$255=J132,Finanzierungsrechner!$H$17:$H$255)))</f>
        <v>0</v>
      </c>
      <c r="O132" s="46"/>
      <c r="P132" s="46"/>
      <c r="Q132" s="46"/>
    </row>
    <row r="133" spans="2:17" ht="20.100000000000001" customHeight="1">
      <c r="B133" s="76">
        <f>IFERROR(IF(DarlehenNichtBezahlt*DarlehenIstGut,ZahlungNummer,""), "")</f>
        <v>117</v>
      </c>
      <c r="C133" s="77">
        <f>IFERROR(IF(DarlehenNichtBezahlt*DarlehenIstGut,ZahlungsDatum,DarlehensAnfangsDatum), DarlehensAnfangsDatum)</f>
        <v>49281</v>
      </c>
      <c r="D133" s="78">
        <f>IFERROR(IF(DarlehenNichtBezahlt*DarlehenIstGut,DarlehensWert,""), "")</f>
        <v>302802.56148653454</v>
      </c>
      <c r="E133" s="78">
        <f>IFERROR(IF(DarlehenNichtBezahlt*DarlehenIstGut,MonatlicheZahlung,0), 0)</f>
        <v>1798.0273906504115</v>
      </c>
      <c r="F133" s="78">
        <f>IFERROR(IF(DarlehenNichtBezahlt*DarlehenIstGut,Kapital,0), 0)</f>
        <v>914.85325298135274</v>
      </c>
      <c r="G133" s="78">
        <f>IFERROR(IF(DarlehenNichtBezahlt*DarlehenIstGut,ZinsBetrag,0), 0)</f>
        <v>883.17413766905884</v>
      </c>
      <c r="H133" s="78">
        <f>IFERROR(IF(DarlehenNichtBezahlt*DarlehenIstGut,AbschlussSaldo,0), 0)</f>
        <v>301887.70823355316</v>
      </c>
      <c r="I133" s="68">
        <f>IF(LEN(Finanzierungsrechner!$B133)=0,0,YEAR(Finanzierungsrechner!$C133))</f>
        <v>2034</v>
      </c>
      <c r="J133" s="68" t="str">
        <f t="array" ref="J133">IFERROR(INDEX(Finanzierungsrechner!$I$17:$I$255,MATCH(0,COUNTIF($J$16:J132,Finanzierungsrechner!$I$17:$I$255),0)),"")</f>
        <v/>
      </c>
      <c r="K133" s="67">
        <f>SUMIF(Finanzierungsrechner!$I$17:$I$255,"&lt;=" &amp;Finanzierungsrechner!$J133,Finanzierungsrechner!$F$17:$F$255)</f>
        <v>0</v>
      </c>
      <c r="L133" s="69">
        <f>SUMIF(Finanzierungsrechner!$I$17:$I$255,"&lt;=" &amp;Finanzierungsrechner!$J133,Finanzierungsrechner!$G$17:$G$255)</f>
        <v>0</v>
      </c>
      <c r="M133" s="69">
        <f t="array" ref="M133">IF(MIN(IF(Finanzierungsrechner!$I$17:$I$255=J133,Finanzierungsrechner!$H$17:$H$255))&lt;0,0,MIN(IF(Finanzierungsrechner!$I$17:$I$255=J133,Finanzierungsrechner!$H$17:$H$255)))</f>
        <v>0</v>
      </c>
      <c r="O133" s="46"/>
      <c r="P133" s="46"/>
      <c r="Q133" s="46"/>
    </row>
    <row r="134" spans="2:17" ht="20.100000000000001" customHeight="1">
      <c r="B134" s="76">
        <f>IFERROR(IF(DarlehenNichtBezahlt*DarlehenIstGut,ZahlungNummer,""), "")</f>
        <v>118</v>
      </c>
      <c r="C134" s="79">
        <f>IFERROR(IF(DarlehenNichtBezahlt*DarlehenIstGut,ZahlungsDatum,DarlehensAnfangsDatum), DarlehensAnfangsDatum)</f>
        <v>49312</v>
      </c>
      <c r="D134" s="80">
        <f>IFERROR(IF(DarlehenNichtBezahlt*DarlehenIstGut,DarlehensWert,""), "")</f>
        <v>301887.70823355316</v>
      </c>
      <c r="E134" s="80">
        <f>IFERROR(IF(DarlehenNichtBezahlt*DarlehenIstGut,MonatlicheZahlung,0), 0)</f>
        <v>1798.0273906504115</v>
      </c>
      <c r="F134" s="80">
        <f>IFERROR(IF(DarlehenNichtBezahlt*DarlehenIstGut,Kapital,0), 0)</f>
        <v>917.52157496921507</v>
      </c>
      <c r="G134" s="80">
        <f>IFERROR(IF(DarlehenNichtBezahlt*DarlehenIstGut,ZinsBetrag,0), 0)</f>
        <v>880.50581568119662</v>
      </c>
      <c r="H134" s="80">
        <f>IFERROR(IF(DarlehenNichtBezahlt*DarlehenIstGut,AbschlussSaldo,0), 0)</f>
        <v>300970.18665858416</v>
      </c>
      <c r="I134" s="71">
        <f>IF(LEN(Finanzierungsrechner!$B134)=0,0,YEAR(Finanzierungsrechner!$C134))</f>
        <v>2035</v>
      </c>
      <c r="J134" s="71" t="str">
        <f t="array" ref="J134">IFERROR(INDEX(Finanzierungsrechner!$I$17:$I$255,MATCH(0,COUNTIF($J$16:J133,Finanzierungsrechner!$I$17:$I$255),0)),"")</f>
        <v/>
      </c>
      <c r="K134" s="70">
        <f>SUMIF(Finanzierungsrechner!$I$17:$I$255,"&lt;=" &amp;Finanzierungsrechner!$J134,Finanzierungsrechner!$F$17:$F$255)</f>
        <v>0</v>
      </c>
      <c r="L134" s="72">
        <f>SUMIF(Finanzierungsrechner!$I$17:$I$255,"&lt;=" &amp;Finanzierungsrechner!$J134,Finanzierungsrechner!$G$17:$G$255)</f>
        <v>0</v>
      </c>
      <c r="M134" s="72">
        <f t="array" ref="M134">IF(MIN(IF(Finanzierungsrechner!$I$17:$I$255=J134,Finanzierungsrechner!$H$17:$H$255))&lt;0,0,MIN(IF(Finanzierungsrechner!$I$17:$I$255=J134,Finanzierungsrechner!$H$17:$H$255)))</f>
        <v>0</v>
      </c>
      <c r="O134" s="46"/>
      <c r="P134" s="46"/>
      <c r="Q134" s="46"/>
    </row>
    <row r="135" spans="2:17" ht="20.100000000000001" customHeight="1">
      <c r="B135" s="76">
        <f>IFERROR(IF(DarlehenNichtBezahlt*DarlehenIstGut,ZahlungNummer,""), "")</f>
        <v>119</v>
      </c>
      <c r="C135" s="77">
        <f>IFERROR(IF(DarlehenNichtBezahlt*DarlehenIstGut,ZahlungsDatum,DarlehensAnfangsDatum), DarlehensAnfangsDatum)</f>
        <v>49343</v>
      </c>
      <c r="D135" s="78">
        <f>IFERROR(IF(DarlehenNichtBezahlt*DarlehenIstGut,DarlehensWert,""), "")</f>
        <v>300970.18665858416</v>
      </c>
      <c r="E135" s="78">
        <f>IFERROR(IF(DarlehenNichtBezahlt*DarlehenIstGut,MonatlicheZahlung,0), 0)</f>
        <v>1798.0273906504115</v>
      </c>
      <c r="F135" s="78">
        <f>IFERROR(IF(DarlehenNichtBezahlt*DarlehenIstGut,Kapital,0), 0)</f>
        <v>920.19767956287535</v>
      </c>
      <c r="G135" s="78">
        <f>IFERROR(IF(DarlehenNichtBezahlt*DarlehenIstGut,ZinsBetrag,0), 0)</f>
        <v>877.82971108753634</v>
      </c>
      <c r="H135" s="78">
        <f>IFERROR(IF(DarlehenNichtBezahlt*DarlehenIstGut,AbschlussSaldo,0), 0)</f>
        <v>300049.9889790212</v>
      </c>
      <c r="I135" s="68">
        <f>IF(LEN(Finanzierungsrechner!$B135)=0,0,YEAR(Finanzierungsrechner!$C135))</f>
        <v>2035</v>
      </c>
      <c r="J135" s="68" t="str">
        <f t="array" ref="J135">IFERROR(INDEX(Finanzierungsrechner!$I$17:$I$255,MATCH(0,COUNTIF($J$16:J134,Finanzierungsrechner!$I$17:$I$255),0)),"")</f>
        <v/>
      </c>
      <c r="K135" s="67">
        <f>SUMIF(Finanzierungsrechner!$I$17:$I$255,"&lt;=" &amp;Finanzierungsrechner!$J135,Finanzierungsrechner!$F$17:$F$255)</f>
        <v>0</v>
      </c>
      <c r="L135" s="69">
        <f>SUMIF(Finanzierungsrechner!$I$17:$I$255,"&lt;=" &amp;Finanzierungsrechner!$J135,Finanzierungsrechner!$G$17:$G$255)</f>
        <v>0</v>
      </c>
      <c r="M135" s="69">
        <f t="array" ref="M135">IF(MIN(IF(Finanzierungsrechner!$I$17:$I$255=J135,Finanzierungsrechner!$H$17:$H$255))&lt;0,0,MIN(IF(Finanzierungsrechner!$I$17:$I$255=J135,Finanzierungsrechner!$H$17:$H$255)))</f>
        <v>0</v>
      </c>
      <c r="O135" s="46"/>
      <c r="P135" s="46"/>
      <c r="Q135" s="46"/>
    </row>
    <row r="136" spans="2:17" ht="20.100000000000001" customHeight="1">
      <c r="B136" s="76">
        <f>IFERROR(IF(DarlehenNichtBezahlt*DarlehenIstGut,ZahlungNummer,""), "")</f>
        <v>120</v>
      </c>
      <c r="C136" s="79">
        <f>IFERROR(IF(DarlehenNichtBezahlt*DarlehenIstGut,ZahlungsDatum,DarlehensAnfangsDatum), DarlehensAnfangsDatum)</f>
        <v>49371</v>
      </c>
      <c r="D136" s="80">
        <f>IFERROR(IF(DarlehenNichtBezahlt*DarlehenIstGut,DarlehensWert,""), "")</f>
        <v>300049.9889790212</v>
      </c>
      <c r="E136" s="80">
        <f>IFERROR(IF(DarlehenNichtBezahlt*DarlehenIstGut,MonatlicheZahlung,0), 0)</f>
        <v>1798.0273906504115</v>
      </c>
      <c r="F136" s="80">
        <f>IFERROR(IF(DarlehenNichtBezahlt*DarlehenIstGut,Kapital,0), 0)</f>
        <v>922.88158946160024</v>
      </c>
      <c r="G136" s="80">
        <f>IFERROR(IF(DarlehenNichtBezahlt*DarlehenIstGut,ZinsBetrag,0), 0)</f>
        <v>875.14580118881122</v>
      </c>
      <c r="H136" s="80">
        <f>IFERROR(IF(DarlehenNichtBezahlt*DarlehenIstGut,AbschlussSaldo,0), 0)</f>
        <v>299127.10738955968</v>
      </c>
      <c r="I136" s="71">
        <f>IF(LEN(Finanzierungsrechner!$B136)=0,0,YEAR(Finanzierungsrechner!$C136))</f>
        <v>2035</v>
      </c>
      <c r="J136" s="71" t="str">
        <f t="array" ref="J136">IFERROR(INDEX(Finanzierungsrechner!$I$17:$I$255,MATCH(0,COUNTIF($J$16:J135,Finanzierungsrechner!$I$17:$I$255),0)),"")</f>
        <v/>
      </c>
      <c r="K136" s="70">
        <f>SUMIF(Finanzierungsrechner!$I$17:$I$255,"&lt;=" &amp;Finanzierungsrechner!$J136,Finanzierungsrechner!$F$17:$F$255)</f>
        <v>0</v>
      </c>
      <c r="L136" s="72">
        <f>SUMIF(Finanzierungsrechner!$I$17:$I$255,"&lt;=" &amp;Finanzierungsrechner!$J136,Finanzierungsrechner!$G$17:$G$255)</f>
        <v>0</v>
      </c>
      <c r="M136" s="72">
        <f t="array" ref="M136">IF(MIN(IF(Finanzierungsrechner!$I$17:$I$255=J136,Finanzierungsrechner!$H$17:$H$255))&lt;0,0,MIN(IF(Finanzierungsrechner!$I$17:$I$255=J136,Finanzierungsrechner!$H$17:$H$255)))</f>
        <v>0</v>
      </c>
      <c r="O136" s="46"/>
      <c r="P136" s="46"/>
      <c r="Q136" s="46"/>
    </row>
    <row r="137" spans="2:17" ht="20.100000000000001" customHeight="1">
      <c r="B137" s="76">
        <f>IFERROR(IF(DarlehenNichtBezahlt*DarlehenIstGut,ZahlungNummer,""), "")</f>
        <v>121</v>
      </c>
      <c r="C137" s="77">
        <f>IFERROR(IF(DarlehenNichtBezahlt*DarlehenIstGut,ZahlungsDatum,DarlehensAnfangsDatum), DarlehensAnfangsDatum)</f>
        <v>49402</v>
      </c>
      <c r="D137" s="78">
        <f>IFERROR(IF(DarlehenNichtBezahlt*DarlehenIstGut,DarlehensWert,""), "")</f>
        <v>299127.10738955968</v>
      </c>
      <c r="E137" s="78">
        <f>IFERROR(IF(DarlehenNichtBezahlt*DarlehenIstGut,MonatlicheZahlung,0), 0)</f>
        <v>1798.0273906504115</v>
      </c>
      <c r="F137" s="78">
        <f>IFERROR(IF(DarlehenNichtBezahlt*DarlehenIstGut,Kapital,0), 0)</f>
        <v>925.5733274308634</v>
      </c>
      <c r="G137" s="78">
        <f>IFERROR(IF(DarlehenNichtBezahlt*DarlehenIstGut,ZinsBetrag,0), 0)</f>
        <v>872.45406321954829</v>
      </c>
      <c r="H137" s="78">
        <f>IFERROR(IF(DarlehenNichtBezahlt*DarlehenIstGut,AbschlussSaldo,0), 0)</f>
        <v>298201.53406212863</v>
      </c>
      <c r="I137" s="68">
        <f>IF(LEN(Finanzierungsrechner!$B137)=0,0,YEAR(Finanzierungsrechner!$C137))</f>
        <v>2035</v>
      </c>
      <c r="J137" s="68" t="str">
        <f t="array" ref="J137">IFERROR(INDEX(Finanzierungsrechner!$I$17:$I$255,MATCH(0,COUNTIF($J$16:J136,Finanzierungsrechner!$I$17:$I$255),0)),"")</f>
        <v/>
      </c>
      <c r="K137" s="67">
        <f>SUMIF(Finanzierungsrechner!$I$17:$I$255,"&lt;=" &amp;Finanzierungsrechner!$J137,Finanzierungsrechner!$F$17:$F$255)</f>
        <v>0</v>
      </c>
      <c r="L137" s="69">
        <f>SUMIF(Finanzierungsrechner!$I$17:$I$255,"&lt;=" &amp;Finanzierungsrechner!$J137,Finanzierungsrechner!$G$17:$G$255)</f>
        <v>0</v>
      </c>
      <c r="M137" s="69">
        <f t="array" ref="M137">IF(MIN(IF(Finanzierungsrechner!$I$17:$I$255=J137,Finanzierungsrechner!$H$17:$H$255))&lt;0,0,MIN(IF(Finanzierungsrechner!$I$17:$I$255=J137,Finanzierungsrechner!$H$17:$H$255)))</f>
        <v>0</v>
      </c>
      <c r="O137" s="46"/>
      <c r="P137" s="46"/>
      <c r="Q137" s="46"/>
    </row>
    <row r="138" spans="2:17" ht="20.100000000000001" customHeight="1">
      <c r="B138" s="76">
        <f>IFERROR(IF(DarlehenNichtBezahlt*DarlehenIstGut,ZahlungNummer,""), "")</f>
        <v>122</v>
      </c>
      <c r="C138" s="79">
        <f>IFERROR(IF(DarlehenNichtBezahlt*DarlehenIstGut,ZahlungsDatum,DarlehensAnfangsDatum), DarlehensAnfangsDatum)</f>
        <v>49432</v>
      </c>
      <c r="D138" s="80">
        <f>IFERROR(IF(DarlehenNichtBezahlt*DarlehenIstGut,DarlehensWert,""), "")</f>
        <v>298201.53406212863</v>
      </c>
      <c r="E138" s="80">
        <f>IFERROR(IF(DarlehenNichtBezahlt*DarlehenIstGut,MonatlicheZahlung,0), 0)</f>
        <v>1798.0273906504115</v>
      </c>
      <c r="F138" s="80">
        <f>IFERROR(IF(DarlehenNichtBezahlt*DarlehenIstGut,Kapital,0), 0)</f>
        <v>928.27291630253683</v>
      </c>
      <c r="G138" s="80">
        <f>IFERROR(IF(DarlehenNichtBezahlt*DarlehenIstGut,ZinsBetrag,0), 0)</f>
        <v>869.75447434787486</v>
      </c>
      <c r="H138" s="80">
        <f>IFERROR(IF(DarlehenNichtBezahlt*DarlehenIstGut,AbschlussSaldo,0), 0)</f>
        <v>297273.26114582614</v>
      </c>
      <c r="I138" s="71">
        <f>IF(LEN(Finanzierungsrechner!$B138)=0,0,YEAR(Finanzierungsrechner!$C138))</f>
        <v>2035</v>
      </c>
      <c r="J138" s="71" t="str">
        <f t="array" ref="J138">IFERROR(INDEX(Finanzierungsrechner!$I$17:$I$255,MATCH(0,COUNTIF($J$16:J137,Finanzierungsrechner!$I$17:$I$255),0)),"")</f>
        <v/>
      </c>
      <c r="K138" s="70">
        <f>SUMIF(Finanzierungsrechner!$I$17:$I$255,"&lt;=" &amp;Finanzierungsrechner!$J138,Finanzierungsrechner!$F$17:$F$255)</f>
        <v>0</v>
      </c>
      <c r="L138" s="72">
        <f>SUMIF(Finanzierungsrechner!$I$17:$I$255,"&lt;=" &amp;Finanzierungsrechner!$J138,Finanzierungsrechner!$G$17:$G$255)</f>
        <v>0</v>
      </c>
      <c r="M138" s="72">
        <f t="array" ref="M138">IF(MIN(IF(Finanzierungsrechner!$I$17:$I$255=J138,Finanzierungsrechner!$H$17:$H$255))&lt;0,0,MIN(IF(Finanzierungsrechner!$I$17:$I$255=J138,Finanzierungsrechner!$H$17:$H$255)))</f>
        <v>0</v>
      </c>
      <c r="O138" s="46"/>
      <c r="P138" s="46"/>
      <c r="Q138" s="46"/>
    </row>
    <row r="139" spans="2:17" ht="20.100000000000001" customHeight="1">
      <c r="B139" s="76">
        <f>IFERROR(IF(DarlehenNichtBezahlt*DarlehenIstGut,ZahlungNummer,""), "")</f>
        <v>123</v>
      </c>
      <c r="C139" s="77">
        <f>IFERROR(IF(DarlehenNichtBezahlt*DarlehenIstGut,ZahlungsDatum,DarlehensAnfangsDatum), DarlehensAnfangsDatum)</f>
        <v>49463</v>
      </c>
      <c r="D139" s="78">
        <f>IFERROR(IF(DarlehenNichtBezahlt*DarlehenIstGut,DarlehensWert,""), "")</f>
        <v>297273.26114582614</v>
      </c>
      <c r="E139" s="78">
        <f>IFERROR(IF(DarlehenNichtBezahlt*DarlehenIstGut,MonatlicheZahlung,0), 0)</f>
        <v>1798.0273906504115</v>
      </c>
      <c r="F139" s="78">
        <f>IFERROR(IF(DarlehenNichtBezahlt*DarlehenIstGut,Kapital,0), 0)</f>
        <v>930.98037897508584</v>
      </c>
      <c r="G139" s="78">
        <f>IFERROR(IF(DarlehenNichtBezahlt*DarlehenIstGut,ZinsBetrag,0), 0)</f>
        <v>867.04701167532562</v>
      </c>
      <c r="H139" s="78">
        <f>IFERROR(IF(DarlehenNichtBezahlt*DarlehenIstGut,AbschlussSaldo,0), 0)</f>
        <v>296342.28076685104</v>
      </c>
      <c r="I139" s="68">
        <f>IF(LEN(Finanzierungsrechner!$B139)=0,0,YEAR(Finanzierungsrechner!$C139))</f>
        <v>2035</v>
      </c>
      <c r="J139" s="68" t="str">
        <f t="array" ref="J139">IFERROR(INDEX(Finanzierungsrechner!$I$17:$I$255,MATCH(0,COUNTIF($J$16:J138,Finanzierungsrechner!$I$17:$I$255),0)),"")</f>
        <v/>
      </c>
      <c r="K139" s="67">
        <f>SUMIF(Finanzierungsrechner!$I$17:$I$255,"&lt;=" &amp;Finanzierungsrechner!$J139,Finanzierungsrechner!$F$17:$F$255)</f>
        <v>0</v>
      </c>
      <c r="L139" s="69">
        <f>SUMIF(Finanzierungsrechner!$I$17:$I$255,"&lt;=" &amp;Finanzierungsrechner!$J139,Finanzierungsrechner!$G$17:$G$255)</f>
        <v>0</v>
      </c>
      <c r="M139" s="69">
        <f t="array" ref="M139">IF(MIN(IF(Finanzierungsrechner!$I$17:$I$255=J139,Finanzierungsrechner!$H$17:$H$255))&lt;0,0,MIN(IF(Finanzierungsrechner!$I$17:$I$255=J139,Finanzierungsrechner!$H$17:$H$255)))</f>
        <v>0</v>
      </c>
      <c r="O139" s="46"/>
      <c r="P139" s="46"/>
      <c r="Q139" s="46"/>
    </row>
    <row r="140" spans="2:17" ht="20.100000000000001" customHeight="1">
      <c r="B140" s="76">
        <f>IFERROR(IF(DarlehenNichtBezahlt*DarlehenIstGut,ZahlungNummer,""), "")</f>
        <v>124</v>
      </c>
      <c r="C140" s="79">
        <f>IFERROR(IF(DarlehenNichtBezahlt*DarlehenIstGut,ZahlungsDatum,DarlehensAnfangsDatum), DarlehensAnfangsDatum)</f>
        <v>49493</v>
      </c>
      <c r="D140" s="80">
        <f>IFERROR(IF(DarlehenNichtBezahlt*DarlehenIstGut,DarlehensWert,""), "")</f>
        <v>296342.28076685104</v>
      </c>
      <c r="E140" s="80">
        <f>IFERROR(IF(DarlehenNichtBezahlt*DarlehenIstGut,MonatlicheZahlung,0), 0)</f>
        <v>1798.0273906504115</v>
      </c>
      <c r="F140" s="80">
        <f>IFERROR(IF(DarlehenNichtBezahlt*DarlehenIstGut,Kapital,0), 0)</f>
        <v>933.69573841376325</v>
      </c>
      <c r="G140" s="80">
        <f>IFERROR(IF(DarlehenNichtBezahlt*DarlehenIstGut,ZinsBetrag,0), 0)</f>
        <v>864.33165223664844</v>
      </c>
      <c r="H140" s="80">
        <f>IFERROR(IF(DarlehenNichtBezahlt*DarlehenIstGut,AbschlussSaldo,0), 0)</f>
        <v>295408.58502843726</v>
      </c>
      <c r="I140" s="71">
        <f>IF(LEN(Finanzierungsrechner!$B140)=0,0,YEAR(Finanzierungsrechner!$C140))</f>
        <v>2035</v>
      </c>
      <c r="J140" s="71" t="str">
        <f t="array" ref="J140">IFERROR(INDEX(Finanzierungsrechner!$I$17:$I$255,MATCH(0,COUNTIF($J$16:J139,Finanzierungsrechner!$I$17:$I$255),0)),"")</f>
        <v/>
      </c>
      <c r="K140" s="70">
        <f>SUMIF(Finanzierungsrechner!$I$17:$I$255,"&lt;=" &amp;Finanzierungsrechner!$J140,Finanzierungsrechner!$F$17:$F$255)</f>
        <v>0</v>
      </c>
      <c r="L140" s="72">
        <f>SUMIF(Finanzierungsrechner!$I$17:$I$255,"&lt;=" &amp;Finanzierungsrechner!$J140,Finanzierungsrechner!$G$17:$G$255)</f>
        <v>0</v>
      </c>
      <c r="M140" s="72">
        <f t="array" ref="M140">IF(MIN(IF(Finanzierungsrechner!$I$17:$I$255=J140,Finanzierungsrechner!$H$17:$H$255))&lt;0,0,MIN(IF(Finanzierungsrechner!$I$17:$I$255=J140,Finanzierungsrechner!$H$17:$H$255)))</f>
        <v>0</v>
      </c>
      <c r="O140" s="46"/>
      <c r="P140" s="46"/>
      <c r="Q140" s="46"/>
    </row>
    <row r="141" spans="2:17" ht="20.100000000000001" customHeight="1">
      <c r="B141" s="76">
        <f>IFERROR(IF(DarlehenNichtBezahlt*DarlehenIstGut,ZahlungNummer,""), "")</f>
        <v>125</v>
      </c>
      <c r="C141" s="77">
        <f>IFERROR(IF(DarlehenNichtBezahlt*DarlehenIstGut,ZahlungsDatum,DarlehensAnfangsDatum), DarlehensAnfangsDatum)</f>
        <v>49524</v>
      </c>
      <c r="D141" s="78">
        <f>IFERROR(IF(DarlehenNichtBezahlt*DarlehenIstGut,DarlehensWert,""), "")</f>
        <v>295408.58502843726</v>
      </c>
      <c r="E141" s="78">
        <f>IFERROR(IF(DarlehenNichtBezahlt*DarlehenIstGut,MonatlicheZahlung,0), 0)</f>
        <v>1798.0273906504115</v>
      </c>
      <c r="F141" s="78">
        <f>IFERROR(IF(DarlehenNichtBezahlt*DarlehenIstGut,Kapital,0), 0)</f>
        <v>936.41901765080331</v>
      </c>
      <c r="G141" s="78">
        <f>IFERROR(IF(DarlehenNichtBezahlt*DarlehenIstGut,ZinsBetrag,0), 0)</f>
        <v>861.60837299960815</v>
      </c>
      <c r="H141" s="78">
        <f>IFERROR(IF(DarlehenNichtBezahlt*DarlehenIstGut,AbschlussSaldo,0), 0)</f>
        <v>294472.16601078649</v>
      </c>
      <c r="I141" s="68">
        <f>IF(LEN(Finanzierungsrechner!$B141)=0,0,YEAR(Finanzierungsrechner!$C141))</f>
        <v>2035</v>
      </c>
      <c r="J141" s="68" t="str">
        <f t="array" ref="J141">IFERROR(INDEX(Finanzierungsrechner!$I$17:$I$255,MATCH(0,COUNTIF($J$16:J140,Finanzierungsrechner!$I$17:$I$255),0)),"")</f>
        <v/>
      </c>
      <c r="K141" s="67">
        <f>SUMIF(Finanzierungsrechner!$I$17:$I$255,"&lt;=" &amp;Finanzierungsrechner!$J141,Finanzierungsrechner!$F$17:$F$255)</f>
        <v>0</v>
      </c>
      <c r="L141" s="69">
        <f>SUMIF(Finanzierungsrechner!$I$17:$I$255,"&lt;=" &amp;Finanzierungsrechner!$J141,Finanzierungsrechner!$G$17:$G$255)</f>
        <v>0</v>
      </c>
      <c r="M141" s="69">
        <f t="array" ref="M141">IF(MIN(IF(Finanzierungsrechner!$I$17:$I$255=J141,Finanzierungsrechner!$H$17:$H$255))&lt;0,0,MIN(IF(Finanzierungsrechner!$I$17:$I$255=J141,Finanzierungsrechner!$H$17:$H$255)))</f>
        <v>0</v>
      </c>
      <c r="O141" s="46"/>
      <c r="P141" s="46"/>
      <c r="Q141" s="46"/>
    </row>
    <row r="142" spans="2:17" ht="20.100000000000001" customHeight="1">
      <c r="B142" s="76">
        <f>IFERROR(IF(DarlehenNichtBezahlt*DarlehenIstGut,ZahlungNummer,""), "")</f>
        <v>126</v>
      </c>
      <c r="C142" s="79">
        <f>IFERROR(IF(DarlehenNichtBezahlt*DarlehenIstGut,ZahlungsDatum,DarlehensAnfangsDatum), DarlehensAnfangsDatum)</f>
        <v>49555</v>
      </c>
      <c r="D142" s="80">
        <f>IFERROR(IF(DarlehenNichtBezahlt*DarlehenIstGut,DarlehensWert,""), "")</f>
        <v>294472.16601078649</v>
      </c>
      <c r="E142" s="80">
        <f>IFERROR(IF(DarlehenNichtBezahlt*DarlehenIstGut,MonatlicheZahlung,0), 0)</f>
        <v>1798.0273906504115</v>
      </c>
      <c r="F142" s="80">
        <f>IFERROR(IF(DarlehenNichtBezahlt*DarlehenIstGut,Kapital,0), 0)</f>
        <v>939.15023978561817</v>
      </c>
      <c r="G142" s="80">
        <f>IFERROR(IF(DarlehenNichtBezahlt*DarlehenIstGut,ZinsBetrag,0), 0)</f>
        <v>858.87715086479341</v>
      </c>
      <c r="H142" s="80">
        <f>IFERROR(IF(DarlehenNichtBezahlt*DarlehenIstGut,AbschlussSaldo,0), 0)</f>
        <v>293533.01577100082</v>
      </c>
      <c r="I142" s="71">
        <f>IF(LEN(Finanzierungsrechner!$B142)=0,0,YEAR(Finanzierungsrechner!$C142))</f>
        <v>2035</v>
      </c>
      <c r="J142" s="71" t="str">
        <f t="array" ref="J142">IFERROR(INDEX(Finanzierungsrechner!$I$17:$I$255,MATCH(0,COUNTIF($J$16:J141,Finanzierungsrechner!$I$17:$I$255),0)),"")</f>
        <v/>
      </c>
      <c r="K142" s="70">
        <f>SUMIF(Finanzierungsrechner!$I$17:$I$255,"&lt;=" &amp;Finanzierungsrechner!$J142,Finanzierungsrechner!$F$17:$F$255)</f>
        <v>0</v>
      </c>
      <c r="L142" s="72">
        <f>SUMIF(Finanzierungsrechner!$I$17:$I$255,"&lt;=" &amp;Finanzierungsrechner!$J142,Finanzierungsrechner!$G$17:$G$255)</f>
        <v>0</v>
      </c>
      <c r="M142" s="72">
        <f t="array" ref="M142">IF(MIN(IF(Finanzierungsrechner!$I$17:$I$255=J142,Finanzierungsrechner!$H$17:$H$255))&lt;0,0,MIN(IF(Finanzierungsrechner!$I$17:$I$255=J142,Finanzierungsrechner!$H$17:$H$255)))</f>
        <v>0</v>
      </c>
      <c r="O142" s="46"/>
      <c r="P142" s="46"/>
      <c r="Q142" s="46"/>
    </row>
    <row r="143" spans="2:17" ht="20.100000000000001" customHeight="1">
      <c r="B143" s="76">
        <f>IFERROR(IF(DarlehenNichtBezahlt*DarlehenIstGut,ZahlungNummer,""), "")</f>
        <v>127</v>
      </c>
      <c r="C143" s="77">
        <f>IFERROR(IF(DarlehenNichtBezahlt*DarlehenIstGut,ZahlungsDatum,DarlehensAnfangsDatum), DarlehensAnfangsDatum)</f>
        <v>49585</v>
      </c>
      <c r="D143" s="78">
        <f>IFERROR(IF(DarlehenNichtBezahlt*DarlehenIstGut,DarlehensWert,""), "")</f>
        <v>293533.01577100082</v>
      </c>
      <c r="E143" s="78">
        <f>IFERROR(IF(DarlehenNichtBezahlt*DarlehenIstGut,MonatlicheZahlung,0), 0)</f>
        <v>1798.0273906504115</v>
      </c>
      <c r="F143" s="78">
        <f>IFERROR(IF(DarlehenNichtBezahlt*DarlehenIstGut,Kapital,0), 0)</f>
        <v>941.88942798499272</v>
      </c>
      <c r="G143" s="78">
        <f>IFERROR(IF(DarlehenNichtBezahlt*DarlehenIstGut,ZinsBetrag,0), 0)</f>
        <v>856.13796266541874</v>
      </c>
      <c r="H143" s="78">
        <f>IFERROR(IF(DarlehenNichtBezahlt*DarlehenIstGut,AbschlussSaldo,0), 0)</f>
        <v>292591.12634301576</v>
      </c>
      <c r="I143" s="68">
        <f>IF(LEN(Finanzierungsrechner!$B143)=0,0,YEAR(Finanzierungsrechner!$C143))</f>
        <v>2035</v>
      </c>
      <c r="J143" s="68" t="str">
        <f t="array" ref="J143">IFERROR(INDEX(Finanzierungsrechner!$I$17:$I$255,MATCH(0,COUNTIF($J$16:J142,Finanzierungsrechner!$I$17:$I$255),0)),"")</f>
        <v/>
      </c>
      <c r="K143" s="67">
        <f>SUMIF(Finanzierungsrechner!$I$17:$I$255,"&lt;=" &amp;Finanzierungsrechner!$J143,Finanzierungsrechner!$F$17:$F$255)</f>
        <v>0</v>
      </c>
      <c r="L143" s="69">
        <f>SUMIF(Finanzierungsrechner!$I$17:$I$255,"&lt;=" &amp;Finanzierungsrechner!$J143,Finanzierungsrechner!$G$17:$G$255)</f>
        <v>0</v>
      </c>
      <c r="M143" s="69">
        <f t="array" ref="M143">IF(MIN(IF(Finanzierungsrechner!$I$17:$I$255=J143,Finanzierungsrechner!$H$17:$H$255))&lt;0,0,MIN(IF(Finanzierungsrechner!$I$17:$I$255=J143,Finanzierungsrechner!$H$17:$H$255)))</f>
        <v>0</v>
      </c>
      <c r="O143" s="46"/>
      <c r="P143" s="46"/>
      <c r="Q143" s="46"/>
    </row>
    <row r="144" spans="2:17" ht="20.100000000000001" customHeight="1">
      <c r="B144" s="76">
        <f>IFERROR(IF(DarlehenNichtBezahlt*DarlehenIstGut,ZahlungNummer,""), "")</f>
        <v>128</v>
      </c>
      <c r="C144" s="79">
        <f>IFERROR(IF(DarlehenNichtBezahlt*DarlehenIstGut,ZahlungsDatum,DarlehensAnfangsDatum), DarlehensAnfangsDatum)</f>
        <v>49616</v>
      </c>
      <c r="D144" s="80">
        <f>IFERROR(IF(DarlehenNichtBezahlt*DarlehenIstGut,DarlehensWert,""), "")</f>
        <v>292591.12634301576</v>
      </c>
      <c r="E144" s="80">
        <f>IFERROR(IF(DarlehenNichtBezahlt*DarlehenIstGut,MonatlicheZahlung,0), 0)</f>
        <v>1798.0273906504115</v>
      </c>
      <c r="F144" s="80">
        <f>IFERROR(IF(DarlehenNichtBezahlt*DarlehenIstGut,Kapital,0), 0)</f>
        <v>944.63660548328232</v>
      </c>
      <c r="G144" s="80">
        <f>IFERROR(IF(DarlehenNichtBezahlt*DarlehenIstGut,ZinsBetrag,0), 0)</f>
        <v>853.39078516712914</v>
      </c>
      <c r="H144" s="80">
        <f>IFERROR(IF(DarlehenNichtBezahlt*DarlehenIstGut,AbschlussSaldo,0), 0)</f>
        <v>291646.48973753263</v>
      </c>
      <c r="I144" s="71">
        <f>IF(LEN(Finanzierungsrechner!$B144)=0,0,YEAR(Finanzierungsrechner!$C144))</f>
        <v>2035</v>
      </c>
      <c r="J144" s="71" t="str">
        <f t="array" ref="J144">IFERROR(INDEX(Finanzierungsrechner!$I$17:$I$255,MATCH(0,COUNTIF($J$16:J143,Finanzierungsrechner!$I$17:$I$255),0)),"")</f>
        <v/>
      </c>
      <c r="K144" s="70">
        <f>SUMIF(Finanzierungsrechner!$I$17:$I$255,"&lt;=" &amp;Finanzierungsrechner!$J144,Finanzierungsrechner!$F$17:$F$255)</f>
        <v>0</v>
      </c>
      <c r="L144" s="72">
        <f>SUMIF(Finanzierungsrechner!$I$17:$I$255,"&lt;=" &amp;Finanzierungsrechner!$J144,Finanzierungsrechner!$G$17:$G$255)</f>
        <v>0</v>
      </c>
      <c r="M144" s="72">
        <f t="array" ref="M144">IF(MIN(IF(Finanzierungsrechner!$I$17:$I$255=J144,Finanzierungsrechner!$H$17:$H$255))&lt;0,0,MIN(IF(Finanzierungsrechner!$I$17:$I$255=J144,Finanzierungsrechner!$H$17:$H$255)))</f>
        <v>0</v>
      </c>
      <c r="O144" s="46"/>
      <c r="P144" s="46"/>
      <c r="Q144" s="46"/>
    </row>
    <row r="145" spans="2:17" ht="20.100000000000001" customHeight="1">
      <c r="B145" s="76">
        <f>IFERROR(IF(DarlehenNichtBezahlt*DarlehenIstGut,ZahlungNummer,""), "")</f>
        <v>129</v>
      </c>
      <c r="C145" s="77">
        <f>IFERROR(IF(DarlehenNichtBezahlt*DarlehenIstGut,ZahlungsDatum,DarlehensAnfangsDatum), DarlehensAnfangsDatum)</f>
        <v>49646</v>
      </c>
      <c r="D145" s="78">
        <f>IFERROR(IF(DarlehenNichtBezahlt*DarlehenIstGut,DarlehensWert,""), "")</f>
        <v>291646.48973753263</v>
      </c>
      <c r="E145" s="78">
        <f>IFERROR(IF(DarlehenNichtBezahlt*DarlehenIstGut,MonatlicheZahlung,0), 0)</f>
        <v>1798.0273906504115</v>
      </c>
      <c r="F145" s="78">
        <f>IFERROR(IF(DarlehenNichtBezahlt*DarlehenIstGut,Kapital,0), 0)</f>
        <v>947.39179558260867</v>
      </c>
      <c r="G145" s="78">
        <f>IFERROR(IF(DarlehenNichtBezahlt*DarlehenIstGut,ZinsBetrag,0), 0)</f>
        <v>850.6355950678028</v>
      </c>
      <c r="H145" s="78">
        <f>IFERROR(IF(DarlehenNichtBezahlt*DarlehenIstGut,AbschlussSaldo,0), 0)</f>
        <v>290699.09794195002</v>
      </c>
      <c r="I145" s="68">
        <f>IF(LEN(Finanzierungsrechner!$B145)=0,0,YEAR(Finanzierungsrechner!$C145))</f>
        <v>2035</v>
      </c>
      <c r="J145" s="68" t="str">
        <f t="array" ref="J145">IFERROR(INDEX(Finanzierungsrechner!$I$17:$I$255,MATCH(0,COUNTIF($J$16:J144,Finanzierungsrechner!$I$17:$I$255),0)),"")</f>
        <v/>
      </c>
      <c r="K145" s="67">
        <f>SUMIF(Finanzierungsrechner!$I$17:$I$255,"&lt;=" &amp;Finanzierungsrechner!$J145,Finanzierungsrechner!$F$17:$F$255)</f>
        <v>0</v>
      </c>
      <c r="L145" s="69">
        <f>SUMIF(Finanzierungsrechner!$I$17:$I$255,"&lt;=" &amp;Finanzierungsrechner!$J145,Finanzierungsrechner!$G$17:$G$255)</f>
        <v>0</v>
      </c>
      <c r="M145" s="69">
        <f t="array" ref="M145">IF(MIN(IF(Finanzierungsrechner!$I$17:$I$255=J145,Finanzierungsrechner!$H$17:$H$255))&lt;0,0,MIN(IF(Finanzierungsrechner!$I$17:$I$255=J145,Finanzierungsrechner!$H$17:$H$255)))</f>
        <v>0</v>
      </c>
      <c r="O145" s="46"/>
      <c r="P145" s="46"/>
      <c r="Q145" s="46"/>
    </row>
    <row r="146" spans="2:17" ht="20.100000000000001" customHeight="1">
      <c r="B146" s="76">
        <f>IFERROR(IF(DarlehenNichtBezahlt*DarlehenIstGut,ZahlungNummer,""), "")</f>
        <v>130</v>
      </c>
      <c r="C146" s="79">
        <f>IFERROR(IF(DarlehenNichtBezahlt*DarlehenIstGut,ZahlungsDatum,DarlehensAnfangsDatum), DarlehensAnfangsDatum)</f>
        <v>49677</v>
      </c>
      <c r="D146" s="80">
        <f>IFERROR(IF(DarlehenNichtBezahlt*DarlehenIstGut,DarlehensWert,""), "")</f>
        <v>290699.09794195002</v>
      </c>
      <c r="E146" s="80">
        <f>IFERROR(IF(DarlehenNichtBezahlt*DarlehenIstGut,MonatlicheZahlung,0), 0)</f>
        <v>1798.0273906504115</v>
      </c>
      <c r="F146" s="80">
        <f>IFERROR(IF(DarlehenNichtBezahlt*DarlehenIstGut,Kapital,0), 0)</f>
        <v>950.15502165305793</v>
      </c>
      <c r="G146" s="80">
        <f>IFERROR(IF(DarlehenNichtBezahlt*DarlehenIstGut,ZinsBetrag,0), 0)</f>
        <v>847.87236899735353</v>
      </c>
      <c r="H146" s="80">
        <f>IFERROR(IF(DarlehenNichtBezahlt*DarlehenIstGut,AbschlussSaldo,0), 0)</f>
        <v>289748.94292029692</v>
      </c>
      <c r="I146" s="71">
        <f>IF(LEN(Finanzierungsrechner!$B146)=0,0,YEAR(Finanzierungsrechner!$C146))</f>
        <v>2036</v>
      </c>
      <c r="J146" s="71" t="str">
        <f t="array" ref="J146">IFERROR(INDEX(Finanzierungsrechner!$I$17:$I$255,MATCH(0,COUNTIF($J$16:J145,Finanzierungsrechner!$I$17:$I$255),0)),"")</f>
        <v/>
      </c>
      <c r="K146" s="70">
        <f>SUMIF(Finanzierungsrechner!$I$17:$I$255,"&lt;=" &amp;Finanzierungsrechner!$J146,Finanzierungsrechner!$F$17:$F$255)</f>
        <v>0</v>
      </c>
      <c r="L146" s="72">
        <f>SUMIF(Finanzierungsrechner!$I$17:$I$255,"&lt;=" &amp;Finanzierungsrechner!$J146,Finanzierungsrechner!$G$17:$G$255)</f>
        <v>0</v>
      </c>
      <c r="M146" s="72">
        <f t="array" ref="M146">IF(MIN(IF(Finanzierungsrechner!$I$17:$I$255=J146,Finanzierungsrechner!$H$17:$H$255))&lt;0,0,MIN(IF(Finanzierungsrechner!$I$17:$I$255=J146,Finanzierungsrechner!$H$17:$H$255)))</f>
        <v>0</v>
      </c>
      <c r="O146" s="46"/>
      <c r="P146" s="46"/>
      <c r="Q146" s="46"/>
    </row>
    <row r="147" spans="2:17" ht="20.100000000000001" customHeight="1">
      <c r="B147" s="76">
        <f>IFERROR(IF(DarlehenNichtBezahlt*DarlehenIstGut,ZahlungNummer,""), "")</f>
        <v>131</v>
      </c>
      <c r="C147" s="77">
        <f>IFERROR(IF(DarlehenNichtBezahlt*DarlehenIstGut,ZahlungsDatum,DarlehensAnfangsDatum), DarlehensAnfangsDatum)</f>
        <v>49708</v>
      </c>
      <c r="D147" s="78">
        <f>IFERROR(IF(DarlehenNichtBezahlt*DarlehenIstGut,DarlehensWert,""), "")</f>
        <v>289748.94292029692</v>
      </c>
      <c r="E147" s="78">
        <f>IFERROR(IF(DarlehenNichtBezahlt*DarlehenIstGut,MonatlicheZahlung,0), 0)</f>
        <v>1798.0273906504115</v>
      </c>
      <c r="F147" s="78">
        <f>IFERROR(IF(DarlehenNichtBezahlt*DarlehenIstGut,Kapital,0), 0)</f>
        <v>952.92630713287929</v>
      </c>
      <c r="G147" s="78">
        <f>IFERROR(IF(DarlehenNichtBezahlt*DarlehenIstGut,ZinsBetrag,0), 0)</f>
        <v>845.10108351753217</v>
      </c>
      <c r="H147" s="78">
        <f>IFERROR(IF(DarlehenNichtBezahlt*DarlehenIstGut,AbschlussSaldo,0), 0)</f>
        <v>288796.0166131641</v>
      </c>
      <c r="I147" s="68">
        <f>IF(LEN(Finanzierungsrechner!$B147)=0,0,YEAR(Finanzierungsrechner!$C147))</f>
        <v>2036</v>
      </c>
      <c r="J147" s="68" t="str">
        <f t="array" ref="J147">IFERROR(INDEX(Finanzierungsrechner!$I$17:$I$255,MATCH(0,COUNTIF($J$16:J146,Finanzierungsrechner!$I$17:$I$255),0)),"")</f>
        <v/>
      </c>
      <c r="K147" s="67">
        <f>SUMIF(Finanzierungsrechner!$I$17:$I$255,"&lt;=" &amp;Finanzierungsrechner!$J147,Finanzierungsrechner!$F$17:$F$255)</f>
        <v>0</v>
      </c>
      <c r="L147" s="69">
        <f>SUMIF(Finanzierungsrechner!$I$17:$I$255,"&lt;=" &amp;Finanzierungsrechner!$J147,Finanzierungsrechner!$G$17:$G$255)</f>
        <v>0</v>
      </c>
      <c r="M147" s="69">
        <f t="array" ref="M147">IF(MIN(IF(Finanzierungsrechner!$I$17:$I$255=J147,Finanzierungsrechner!$H$17:$H$255))&lt;0,0,MIN(IF(Finanzierungsrechner!$I$17:$I$255=J147,Finanzierungsrechner!$H$17:$H$255)))</f>
        <v>0</v>
      </c>
      <c r="O147" s="46"/>
      <c r="P147" s="46"/>
      <c r="Q147" s="46"/>
    </row>
    <row r="148" spans="2:17" ht="20.100000000000001" customHeight="1">
      <c r="B148" s="76">
        <f>IFERROR(IF(DarlehenNichtBezahlt*DarlehenIstGut,ZahlungNummer,""), "")</f>
        <v>132</v>
      </c>
      <c r="C148" s="79">
        <f>IFERROR(IF(DarlehenNichtBezahlt*DarlehenIstGut,ZahlungsDatum,DarlehensAnfangsDatum), DarlehensAnfangsDatum)</f>
        <v>49737</v>
      </c>
      <c r="D148" s="80">
        <f>IFERROR(IF(DarlehenNichtBezahlt*DarlehenIstGut,DarlehensWert,""), "")</f>
        <v>288796.0166131641</v>
      </c>
      <c r="E148" s="80">
        <f>IFERROR(IF(DarlehenNichtBezahlt*DarlehenIstGut,MonatlicheZahlung,0), 0)</f>
        <v>1798.0273906504115</v>
      </c>
      <c r="F148" s="80">
        <f>IFERROR(IF(DarlehenNichtBezahlt*DarlehenIstGut,Kapital,0), 0)</f>
        <v>955.70567552868351</v>
      </c>
      <c r="G148" s="80">
        <f>IFERROR(IF(DarlehenNichtBezahlt*DarlehenIstGut,ZinsBetrag,0), 0)</f>
        <v>842.32171512172795</v>
      </c>
      <c r="H148" s="80">
        <f>IFERROR(IF(DarlehenNichtBezahlt*DarlehenIstGut,AbschlussSaldo,0), 0)</f>
        <v>287840.31093763543</v>
      </c>
      <c r="I148" s="71">
        <f>IF(LEN(Finanzierungsrechner!$B148)=0,0,YEAR(Finanzierungsrechner!$C148))</f>
        <v>2036</v>
      </c>
      <c r="J148" s="71" t="str">
        <f t="array" ref="J148">IFERROR(INDEX(Finanzierungsrechner!$I$17:$I$255,MATCH(0,COUNTIF($J$16:J147,Finanzierungsrechner!$I$17:$I$255),0)),"")</f>
        <v/>
      </c>
      <c r="K148" s="70">
        <f>SUMIF(Finanzierungsrechner!$I$17:$I$255,"&lt;=" &amp;Finanzierungsrechner!$J148,Finanzierungsrechner!$F$17:$F$255)</f>
        <v>0</v>
      </c>
      <c r="L148" s="72">
        <f>SUMIF(Finanzierungsrechner!$I$17:$I$255,"&lt;=" &amp;Finanzierungsrechner!$J148,Finanzierungsrechner!$G$17:$G$255)</f>
        <v>0</v>
      </c>
      <c r="M148" s="72">
        <f t="array" ref="M148">IF(MIN(IF(Finanzierungsrechner!$I$17:$I$255=J148,Finanzierungsrechner!$H$17:$H$255))&lt;0,0,MIN(IF(Finanzierungsrechner!$I$17:$I$255=J148,Finanzierungsrechner!$H$17:$H$255)))</f>
        <v>0</v>
      </c>
      <c r="O148" s="46"/>
      <c r="P148" s="46"/>
      <c r="Q148" s="46"/>
    </row>
    <row r="149" spans="2:17" ht="20.100000000000001" customHeight="1">
      <c r="B149" s="76">
        <f>IFERROR(IF(DarlehenNichtBezahlt*DarlehenIstGut,ZahlungNummer,""), "")</f>
        <v>133</v>
      </c>
      <c r="C149" s="77">
        <f>IFERROR(IF(DarlehenNichtBezahlt*DarlehenIstGut,ZahlungsDatum,DarlehensAnfangsDatum), DarlehensAnfangsDatum)</f>
        <v>49768</v>
      </c>
      <c r="D149" s="78">
        <f>IFERROR(IF(DarlehenNichtBezahlt*DarlehenIstGut,DarlehensWert,""), "")</f>
        <v>287840.31093763543</v>
      </c>
      <c r="E149" s="78">
        <f>IFERROR(IF(DarlehenNichtBezahlt*DarlehenIstGut,MonatlicheZahlung,0), 0)</f>
        <v>1798.0273906504115</v>
      </c>
      <c r="F149" s="78">
        <f>IFERROR(IF(DarlehenNichtBezahlt*DarlehenIstGut,Kapital,0), 0)</f>
        <v>958.49315041564228</v>
      </c>
      <c r="G149" s="78">
        <f>IFERROR(IF(DarlehenNichtBezahlt*DarlehenIstGut,ZinsBetrag,0), 0)</f>
        <v>839.5342402347693</v>
      </c>
      <c r="H149" s="78">
        <f>IFERROR(IF(DarlehenNichtBezahlt*DarlehenIstGut,AbschlussSaldo,0), 0)</f>
        <v>286881.81778721977</v>
      </c>
      <c r="I149" s="68">
        <f>IF(LEN(Finanzierungsrechner!$B149)=0,0,YEAR(Finanzierungsrechner!$C149))</f>
        <v>2036</v>
      </c>
      <c r="J149" s="68" t="str">
        <f t="array" ref="J149">IFERROR(INDEX(Finanzierungsrechner!$I$17:$I$255,MATCH(0,COUNTIF($J$16:J148,Finanzierungsrechner!$I$17:$I$255),0)),"")</f>
        <v/>
      </c>
      <c r="K149" s="67">
        <f>SUMIF(Finanzierungsrechner!$I$17:$I$255,"&lt;=" &amp;Finanzierungsrechner!$J149,Finanzierungsrechner!$F$17:$F$255)</f>
        <v>0</v>
      </c>
      <c r="L149" s="69">
        <f>SUMIF(Finanzierungsrechner!$I$17:$I$255,"&lt;=" &amp;Finanzierungsrechner!$J149,Finanzierungsrechner!$G$17:$G$255)</f>
        <v>0</v>
      </c>
      <c r="M149" s="69">
        <f t="array" ref="M149">IF(MIN(IF(Finanzierungsrechner!$I$17:$I$255=J149,Finanzierungsrechner!$H$17:$H$255))&lt;0,0,MIN(IF(Finanzierungsrechner!$I$17:$I$255=J149,Finanzierungsrechner!$H$17:$H$255)))</f>
        <v>0</v>
      </c>
      <c r="O149" s="46"/>
      <c r="P149" s="46"/>
      <c r="Q149" s="46"/>
    </row>
    <row r="150" spans="2:17" ht="20.100000000000001" customHeight="1">
      <c r="B150" s="76">
        <f>IFERROR(IF(DarlehenNichtBezahlt*DarlehenIstGut,ZahlungNummer,""), "")</f>
        <v>134</v>
      </c>
      <c r="C150" s="79">
        <f>IFERROR(IF(DarlehenNichtBezahlt*DarlehenIstGut,ZahlungsDatum,DarlehensAnfangsDatum), DarlehensAnfangsDatum)</f>
        <v>49798</v>
      </c>
      <c r="D150" s="80">
        <f>IFERROR(IF(DarlehenNichtBezahlt*DarlehenIstGut,DarlehensWert,""), "")</f>
        <v>286881.81778721977</v>
      </c>
      <c r="E150" s="80">
        <f>IFERROR(IF(DarlehenNichtBezahlt*DarlehenIstGut,MonatlicheZahlung,0), 0)</f>
        <v>1798.0273906504115</v>
      </c>
      <c r="F150" s="80">
        <f>IFERROR(IF(DarlehenNichtBezahlt*DarlehenIstGut,Kapital,0), 0)</f>
        <v>961.28875543768777</v>
      </c>
      <c r="G150" s="80">
        <f>IFERROR(IF(DarlehenNichtBezahlt*DarlehenIstGut,ZinsBetrag,0), 0)</f>
        <v>836.73863521272381</v>
      </c>
      <c r="H150" s="80">
        <f>IFERROR(IF(DarlehenNichtBezahlt*DarlehenIstGut,AbschlussSaldo,0), 0)</f>
        <v>285920.52903178212</v>
      </c>
      <c r="I150" s="71">
        <f>IF(LEN(Finanzierungsrechner!$B150)=0,0,YEAR(Finanzierungsrechner!$C150))</f>
        <v>2036</v>
      </c>
      <c r="J150" s="71" t="str">
        <f t="array" ref="J150">IFERROR(INDEX(Finanzierungsrechner!$I$17:$I$255,MATCH(0,COUNTIF($J$16:J149,Finanzierungsrechner!$I$17:$I$255),0)),"")</f>
        <v/>
      </c>
      <c r="K150" s="70">
        <f>SUMIF(Finanzierungsrechner!$I$17:$I$255,"&lt;=" &amp;Finanzierungsrechner!$J150,Finanzierungsrechner!$F$17:$F$255)</f>
        <v>0</v>
      </c>
      <c r="L150" s="72">
        <f>SUMIF(Finanzierungsrechner!$I$17:$I$255,"&lt;=" &amp;Finanzierungsrechner!$J150,Finanzierungsrechner!$G$17:$G$255)</f>
        <v>0</v>
      </c>
      <c r="M150" s="72">
        <f t="array" ref="M150">IF(MIN(IF(Finanzierungsrechner!$I$17:$I$255=J150,Finanzierungsrechner!$H$17:$H$255))&lt;0,0,MIN(IF(Finanzierungsrechner!$I$17:$I$255=J150,Finanzierungsrechner!$H$17:$H$255)))</f>
        <v>0</v>
      </c>
      <c r="O150" s="46"/>
      <c r="P150" s="46"/>
      <c r="Q150" s="46"/>
    </row>
    <row r="151" spans="2:17" ht="20.100000000000001" customHeight="1">
      <c r="B151" s="76">
        <f>IFERROR(IF(DarlehenNichtBezahlt*DarlehenIstGut,ZahlungNummer,""), "")</f>
        <v>135</v>
      </c>
      <c r="C151" s="77">
        <f>IFERROR(IF(DarlehenNichtBezahlt*DarlehenIstGut,ZahlungsDatum,DarlehensAnfangsDatum), DarlehensAnfangsDatum)</f>
        <v>49829</v>
      </c>
      <c r="D151" s="78">
        <f>IFERROR(IF(DarlehenNichtBezahlt*DarlehenIstGut,DarlehensWert,""), "")</f>
        <v>285920.52903178212</v>
      </c>
      <c r="E151" s="78">
        <f>IFERROR(IF(DarlehenNichtBezahlt*DarlehenIstGut,MonatlicheZahlung,0), 0)</f>
        <v>1798.0273906504115</v>
      </c>
      <c r="F151" s="78">
        <f>IFERROR(IF(DarlehenNichtBezahlt*DarlehenIstGut,Kapital,0), 0)</f>
        <v>964.09251430771428</v>
      </c>
      <c r="G151" s="78">
        <f>IFERROR(IF(DarlehenNichtBezahlt*DarlehenIstGut,ZinsBetrag,0), 0)</f>
        <v>833.93487634269707</v>
      </c>
      <c r="H151" s="78">
        <f>IFERROR(IF(DarlehenNichtBezahlt*DarlehenIstGut,AbschlussSaldo,0), 0)</f>
        <v>284956.43651747436</v>
      </c>
      <c r="I151" s="68">
        <f>IF(LEN(Finanzierungsrechner!$B151)=0,0,YEAR(Finanzierungsrechner!$C151))</f>
        <v>2036</v>
      </c>
      <c r="J151" s="68" t="str">
        <f t="array" ref="J151">IFERROR(INDEX(Finanzierungsrechner!$I$17:$I$255,MATCH(0,COUNTIF($J$16:J150,Finanzierungsrechner!$I$17:$I$255),0)),"")</f>
        <v/>
      </c>
      <c r="K151" s="67">
        <f>SUMIF(Finanzierungsrechner!$I$17:$I$255,"&lt;=" &amp;Finanzierungsrechner!$J151,Finanzierungsrechner!$F$17:$F$255)</f>
        <v>0</v>
      </c>
      <c r="L151" s="69">
        <f>SUMIF(Finanzierungsrechner!$I$17:$I$255,"&lt;=" &amp;Finanzierungsrechner!$J151,Finanzierungsrechner!$G$17:$G$255)</f>
        <v>0</v>
      </c>
      <c r="M151" s="69">
        <f t="array" ref="M151">IF(MIN(IF(Finanzierungsrechner!$I$17:$I$255=J151,Finanzierungsrechner!$H$17:$H$255))&lt;0,0,MIN(IF(Finanzierungsrechner!$I$17:$I$255=J151,Finanzierungsrechner!$H$17:$H$255)))</f>
        <v>0</v>
      </c>
      <c r="O151" s="46"/>
      <c r="P151" s="46"/>
      <c r="Q151" s="46"/>
    </row>
    <row r="152" spans="2:17" ht="20.100000000000001" customHeight="1">
      <c r="B152" s="76">
        <f>IFERROR(IF(DarlehenNichtBezahlt*DarlehenIstGut,ZahlungNummer,""), "")</f>
        <v>136</v>
      </c>
      <c r="C152" s="79">
        <f>IFERROR(IF(DarlehenNichtBezahlt*DarlehenIstGut,ZahlungsDatum,DarlehensAnfangsDatum), DarlehensAnfangsDatum)</f>
        <v>49859</v>
      </c>
      <c r="D152" s="80">
        <f>IFERROR(IF(DarlehenNichtBezahlt*DarlehenIstGut,DarlehensWert,""), "")</f>
        <v>284956.43651747436</v>
      </c>
      <c r="E152" s="80">
        <f>IFERROR(IF(DarlehenNichtBezahlt*DarlehenIstGut,MonatlicheZahlung,0), 0)</f>
        <v>1798.0273906504115</v>
      </c>
      <c r="F152" s="80">
        <f>IFERROR(IF(DarlehenNichtBezahlt*DarlehenIstGut,Kapital,0), 0)</f>
        <v>966.90445080777863</v>
      </c>
      <c r="G152" s="80">
        <f>IFERROR(IF(DarlehenNichtBezahlt*DarlehenIstGut,ZinsBetrag,0), 0)</f>
        <v>831.12293984263295</v>
      </c>
      <c r="H152" s="80">
        <f>IFERROR(IF(DarlehenNichtBezahlt*DarlehenIstGut,AbschlussSaldo,0), 0)</f>
        <v>283989.53206666658</v>
      </c>
      <c r="I152" s="71">
        <f>IF(LEN(Finanzierungsrechner!$B152)=0,0,YEAR(Finanzierungsrechner!$C152))</f>
        <v>2036</v>
      </c>
      <c r="J152" s="71" t="str">
        <f t="array" ref="J152">IFERROR(INDEX(Finanzierungsrechner!$I$17:$I$255,MATCH(0,COUNTIF($J$16:J151,Finanzierungsrechner!$I$17:$I$255),0)),"")</f>
        <v/>
      </c>
      <c r="K152" s="70">
        <f>SUMIF(Finanzierungsrechner!$I$17:$I$255,"&lt;=" &amp;Finanzierungsrechner!$J152,Finanzierungsrechner!$F$17:$F$255)</f>
        <v>0</v>
      </c>
      <c r="L152" s="72">
        <f>SUMIF(Finanzierungsrechner!$I$17:$I$255,"&lt;=" &amp;Finanzierungsrechner!$J152,Finanzierungsrechner!$G$17:$G$255)</f>
        <v>0</v>
      </c>
      <c r="M152" s="72">
        <f t="array" ref="M152">IF(MIN(IF(Finanzierungsrechner!$I$17:$I$255=J152,Finanzierungsrechner!$H$17:$H$255))&lt;0,0,MIN(IF(Finanzierungsrechner!$I$17:$I$255=J152,Finanzierungsrechner!$H$17:$H$255)))</f>
        <v>0</v>
      </c>
      <c r="O152" s="46"/>
      <c r="P152" s="46"/>
      <c r="Q152" s="46"/>
    </row>
    <row r="153" spans="2:17" ht="20.100000000000001" customHeight="1">
      <c r="B153" s="76">
        <f>IFERROR(IF(DarlehenNichtBezahlt*DarlehenIstGut,ZahlungNummer,""), "")</f>
        <v>137</v>
      </c>
      <c r="C153" s="77">
        <f>IFERROR(IF(DarlehenNichtBezahlt*DarlehenIstGut,ZahlungsDatum,DarlehensAnfangsDatum), DarlehensAnfangsDatum)</f>
        <v>49890</v>
      </c>
      <c r="D153" s="78">
        <f>IFERROR(IF(DarlehenNichtBezahlt*DarlehenIstGut,DarlehensWert,""), "")</f>
        <v>283989.53206666658</v>
      </c>
      <c r="E153" s="78">
        <f>IFERROR(IF(DarlehenNichtBezahlt*DarlehenIstGut,MonatlicheZahlung,0), 0)</f>
        <v>1798.0273906504115</v>
      </c>
      <c r="F153" s="78">
        <f>IFERROR(IF(DarlehenNichtBezahlt*DarlehenIstGut,Kapital,0), 0)</f>
        <v>969.72458878930127</v>
      </c>
      <c r="G153" s="78">
        <f>IFERROR(IF(DarlehenNichtBezahlt*DarlehenIstGut,ZinsBetrag,0), 0)</f>
        <v>828.30280186111042</v>
      </c>
      <c r="H153" s="78">
        <f>IFERROR(IF(DarlehenNichtBezahlt*DarlehenIstGut,AbschlussSaldo,0), 0)</f>
        <v>283019.80747787718</v>
      </c>
      <c r="I153" s="68">
        <f>IF(LEN(Finanzierungsrechner!$B153)=0,0,YEAR(Finanzierungsrechner!$C153))</f>
        <v>2036</v>
      </c>
      <c r="J153" s="68" t="str">
        <f t="array" ref="J153">IFERROR(INDEX(Finanzierungsrechner!$I$17:$I$255,MATCH(0,COUNTIF($J$16:J152,Finanzierungsrechner!$I$17:$I$255),0)),"")</f>
        <v/>
      </c>
      <c r="K153" s="67">
        <f>SUMIF(Finanzierungsrechner!$I$17:$I$255,"&lt;=" &amp;Finanzierungsrechner!$J153,Finanzierungsrechner!$F$17:$F$255)</f>
        <v>0</v>
      </c>
      <c r="L153" s="69">
        <f>SUMIF(Finanzierungsrechner!$I$17:$I$255,"&lt;=" &amp;Finanzierungsrechner!$J153,Finanzierungsrechner!$G$17:$G$255)</f>
        <v>0</v>
      </c>
      <c r="M153" s="69">
        <f t="array" ref="M153">IF(MIN(IF(Finanzierungsrechner!$I$17:$I$255=J153,Finanzierungsrechner!$H$17:$H$255))&lt;0,0,MIN(IF(Finanzierungsrechner!$I$17:$I$255=J153,Finanzierungsrechner!$H$17:$H$255)))</f>
        <v>0</v>
      </c>
      <c r="O153" s="46"/>
      <c r="P153" s="46"/>
      <c r="Q153" s="46"/>
    </row>
    <row r="154" spans="2:17" ht="20.100000000000001" customHeight="1">
      <c r="B154" s="76">
        <f>IFERROR(IF(DarlehenNichtBezahlt*DarlehenIstGut,ZahlungNummer,""), "")</f>
        <v>138</v>
      </c>
      <c r="C154" s="79">
        <f>IFERROR(IF(DarlehenNichtBezahlt*DarlehenIstGut,ZahlungsDatum,DarlehensAnfangsDatum), DarlehensAnfangsDatum)</f>
        <v>49921</v>
      </c>
      <c r="D154" s="80">
        <f>IFERROR(IF(DarlehenNichtBezahlt*DarlehenIstGut,DarlehensWert,""), "")</f>
        <v>283019.80747787718</v>
      </c>
      <c r="E154" s="80">
        <f>IFERROR(IF(DarlehenNichtBezahlt*DarlehenIstGut,MonatlicheZahlung,0), 0)</f>
        <v>1798.0273906504115</v>
      </c>
      <c r="F154" s="80">
        <f>IFERROR(IF(DarlehenNichtBezahlt*DarlehenIstGut,Kapital,0), 0)</f>
        <v>972.55295217327</v>
      </c>
      <c r="G154" s="80">
        <f>IFERROR(IF(DarlehenNichtBezahlt*DarlehenIstGut,ZinsBetrag,0), 0)</f>
        <v>825.47443847714146</v>
      </c>
      <c r="H154" s="80">
        <f>IFERROR(IF(DarlehenNichtBezahlt*DarlehenIstGut,AbschlussSaldo,0), 0)</f>
        <v>282047.25452570402</v>
      </c>
      <c r="I154" s="71">
        <f>IF(LEN(Finanzierungsrechner!$B154)=0,0,YEAR(Finanzierungsrechner!$C154))</f>
        <v>2036</v>
      </c>
      <c r="J154" s="71" t="str">
        <f t="array" ref="J154">IFERROR(INDEX(Finanzierungsrechner!$I$17:$I$255,MATCH(0,COUNTIF($J$16:J153,Finanzierungsrechner!$I$17:$I$255),0)),"")</f>
        <v/>
      </c>
      <c r="K154" s="70">
        <f>SUMIF(Finanzierungsrechner!$I$17:$I$255,"&lt;=" &amp;Finanzierungsrechner!$J154,Finanzierungsrechner!$F$17:$F$255)</f>
        <v>0</v>
      </c>
      <c r="L154" s="72">
        <f>SUMIF(Finanzierungsrechner!$I$17:$I$255,"&lt;=" &amp;Finanzierungsrechner!$J154,Finanzierungsrechner!$G$17:$G$255)</f>
        <v>0</v>
      </c>
      <c r="M154" s="72">
        <f t="array" ref="M154">IF(MIN(IF(Finanzierungsrechner!$I$17:$I$255=J154,Finanzierungsrechner!$H$17:$H$255))&lt;0,0,MIN(IF(Finanzierungsrechner!$I$17:$I$255=J154,Finanzierungsrechner!$H$17:$H$255)))</f>
        <v>0</v>
      </c>
      <c r="O154" s="46"/>
      <c r="P154" s="46"/>
      <c r="Q154" s="46"/>
    </row>
    <row r="155" spans="2:17" ht="20.100000000000001" customHeight="1">
      <c r="B155" s="76">
        <f>IFERROR(IF(DarlehenNichtBezahlt*DarlehenIstGut,ZahlungNummer,""), "")</f>
        <v>139</v>
      </c>
      <c r="C155" s="77">
        <f>IFERROR(IF(DarlehenNichtBezahlt*DarlehenIstGut,ZahlungsDatum,DarlehensAnfangsDatum), DarlehensAnfangsDatum)</f>
        <v>49951</v>
      </c>
      <c r="D155" s="78">
        <f>IFERROR(IF(DarlehenNichtBezahlt*DarlehenIstGut,DarlehensWert,""), "")</f>
        <v>282047.25452570402</v>
      </c>
      <c r="E155" s="78">
        <f>IFERROR(IF(DarlehenNichtBezahlt*DarlehenIstGut,MonatlicheZahlung,0), 0)</f>
        <v>1798.0273906504115</v>
      </c>
      <c r="F155" s="78">
        <f>IFERROR(IF(DarlehenNichtBezahlt*DarlehenIstGut,Kapital,0), 0)</f>
        <v>975.38956495044204</v>
      </c>
      <c r="G155" s="78">
        <f>IFERROR(IF(DarlehenNichtBezahlt*DarlehenIstGut,ZinsBetrag,0), 0)</f>
        <v>822.63782569996943</v>
      </c>
      <c r="H155" s="78">
        <f>IFERROR(IF(DarlehenNichtBezahlt*DarlehenIstGut,AbschlussSaldo,0), 0)</f>
        <v>281071.86496075353</v>
      </c>
      <c r="I155" s="68">
        <f>IF(LEN(Finanzierungsrechner!$B155)=0,0,YEAR(Finanzierungsrechner!$C155))</f>
        <v>2036</v>
      </c>
      <c r="J155" s="68" t="str">
        <f t="array" ref="J155">IFERROR(INDEX(Finanzierungsrechner!$I$17:$I$255,MATCH(0,COUNTIF($J$16:J154,Finanzierungsrechner!$I$17:$I$255),0)),"")</f>
        <v/>
      </c>
      <c r="K155" s="67">
        <f>SUMIF(Finanzierungsrechner!$I$17:$I$255,"&lt;=" &amp;Finanzierungsrechner!$J155,Finanzierungsrechner!$F$17:$F$255)</f>
        <v>0</v>
      </c>
      <c r="L155" s="69">
        <f>SUMIF(Finanzierungsrechner!$I$17:$I$255,"&lt;=" &amp;Finanzierungsrechner!$J155,Finanzierungsrechner!$G$17:$G$255)</f>
        <v>0</v>
      </c>
      <c r="M155" s="69">
        <f t="array" ref="M155">IF(MIN(IF(Finanzierungsrechner!$I$17:$I$255=J155,Finanzierungsrechner!$H$17:$H$255))&lt;0,0,MIN(IF(Finanzierungsrechner!$I$17:$I$255=J155,Finanzierungsrechner!$H$17:$H$255)))</f>
        <v>0</v>
      </c>
      <c r="O155" s="46"/>
      <c r="P155" s="46"/>
      <c r="Q155" s="46"/>
    </row>
    <row r="156" spans="2:17" ht="20.100000000000001" customHeight="1">
      <c r="B156" s="76">
        <f>IFERROR(IF(DarlehenNichtBezahlt*DarlehenIstGut,ZahlungNummer,""), "")</f>
        <v>140</v>
      </c>
      <c r="C156" s="79">
        <f>IFERROR(IF(DarlehenNichtBezahlt*DarlehenIstGut,ZahlungsDatum,DarlehensAnfangsDatum), DarlehensAnfangsDatum)</f>
        <v>49982</v>
      </c>
      <c r="D156" s="80">
        <f>IFERROR(IF(DarlehenNichtBezahlt*DarlehenIstGut,DarlehensWert,""), "")</f>
        <v>281071.86496075353</v>
      </c>
      <c r="E156" s="80">
        <f>IFERROR(IF(DarlehenNichtBezahlt*DarlehenIstGut,MonatlicheZahlung,0), 0)</f>
        <v>1798.0273906504115</v>
      </c>
      <c r="F156" s="80">
        <f>IFERROR(IF(DarlehenNichtBezahlt*DarlehenIstGut,Kapital,0), 0)</f>
        <v>978.23445118154746</v>
      </c>
      <c r="G156" s="80">
        <f>IFERROR(IF(DarlehenNichtBezahlt*DarlehenIstGut,ZinsBetrag,0), 0)</f>
        <v>819.79293946886378</v>
      </c>
      <c r="H156" s="80">
        <f>IFERROR(IF(DarlehenNichtBezahlt*DarlehenIstGut,AbschlussSaldo,0), 0)</f>
        <v>280093.63050957193</v>
      </c>
      <c r="I156" s="71">
        <f>IF(LEN(Finanzierungsrechner!$B156)=0,0,YEAR(Finanzierungsrechner!$C156))</f>
        <v>2036</v>
      </c>
      <c r="J156" s="71" t="str">
        <f t="array" ref="J156">IFERROR(INDEX(Finanzierungsrechner!$I$17:$I$255,MATCH(0,COUNTIF($J$16:J155,Finanzierungsrechner!$I$17:$I$255),0)),"")</f>
        <v/>
      </c>
      <c r="K156" s="70">
        <f>SUMIF(Finanzierungsrechner!$I$17:$I$255,"&lt;=" &amp;Finanzierungsrechner!$J156,Finanzierungsrechner!$F$17:$F$255)</f>
        <v>0</v>
      </c>
      <c r="L156" s="72">
        <f>SUMIF(Finanzierungsrechner!$I$17:$I$255,"&lt;=" &amp;Finanzierungsrechner!$J156,Finanzierungsrechner!$G$17:$G$255)</f>
        <v>0</v>
      </c>
      <c r="M156" s="72">
        <f t="array" ref="M156">IF(MIN(IF(Finanzierungsrechner!$I$17:$I$255=J156,Finanzierungsrechner!$H$17:$H$255))&lt;0,0,MIN(IF(Finanzierungsrechner!$I$17:$I$255=J156,Finanzierungsrechner!$H$17:$H$255)))</f>
        <v>0</v>
      </c>
      <c r="O156" s="46"/>
      <c r="P156" s="46"/>
      <c r="Q156" s="46"/>
    </row>
    <row r="157" spans="2:17" ht="20.100000000000001" customHeight="1">
      <c r="B157" s="76">
        <f>IFERROR(IF(DarlehenNichtBezahlt*DarlehenIstGut,ZahlungNummer,""), "")</f>
        <v>141</v>
      </c>
      <c r="C157" s="77">
        <f>IFERROR(IF(DarlehenNichtBezahlt*DarlehenIstGut,ZahlungsDatum,DarlehensAnfangsDatum), DarlehensAnfangsDatum)</f>
        <v>50012</v>
      </c>
      <c r="D157" s="78">
        <f>IFERROR(IF(DarlehenNichtBezahlt*DarlehenIstGut,DarlehensWert,""), "")</f>
        <v>280093.63050957193</v>
      </c>
      <c r="E157" s="78">
        <f>IFERROR(IF(DarlehenNichtBezahlt*DarlehenIstGut,MonatlicheZahlung,0), 0)</f>
        <v>1798.0273906504115</v>
      </c>
      <c r="F157" s="78">
        <f>IFERROR(IF(DarlehenNichtBezahlt*DarlehenIstGut,Kapital,0), 0)</f>
        <v>981.08763499749364</v>
      </c>
      <c r="G157" s="78">
        <f>IFERROR(IF(DarlehenNichtBezahlt*DarlehenIstGut,ZinsBetrag,0), 0)</f>
        <v>816.93975565291782</v>
      </c>
      <c r="H157" s="78">
        <f>IFERROR(IF(DarlehenNichtBezahlt*DarlehenIstGut,AbschlussSaldo,0), 0)</f>
        <v>279112.54287457449</v>
      </c>
      <c r="I157" s="68">
        <f>IF(LEN(Finanzierungsrechner!$B157)=0,0,YEAR(Finanzierungsrechner!$C157))</f>
        <v>2036</v>
      </c>
      <c r="J157" s="68" t="str">
        <f t="array" ref="J157">IFERROR(INDEX(Finanzierungsrechner!$I$17:$I$255,MATCH(0,COUNTIF($J$16:J156,Finanzierungsrechner!$I$17:$I$255),0)),"")</f>
        <v/>
      </c>
      <c r="K157" s="67">
        <f>SUMIF(Finanzierungsrechner!$I$17:$I$255,"&lt;=" &amp;Finanzierungsrechner!$J157,Finanzierungsrechner!$F$17:$F$255)</f>
        <v>0</v>
      </c>
      <c r="L157" s="69">
        <f>SUMIF(Finanzierungsrechner!$I$17:$I$255,"&lt;=" &amp;Finanzierungsrechner!$J157,Finanzierungsrechner!$G$17:$G$255)</f>
        <v>0</v>
      </c>
      <c r="M157" s="69">
        <f t="array" ref="M157">IF(MIN(IF(Finanzierungsrechner!$I$17:$I$255=J157,Finanzierungsrechner!$H$17:$H$255))&lt;0,0,MIN(IF(Finanzierungsrechner!$I$17:$I$255=J157,Finanzierungsrechner!$H$17:$H$255)))</f>
        <v>0</v>
      </c>
      <c r="O157" s="46"/>
      <c r="P157" s="46"/>
      <c r="Q157" s="46"/>
    </row>
    <row r="158" spans="2:17" ht="20.100000000000001" customHeight="1">
      <c r="B158" s="76">
        <f>IFERROR(IF(DarlehenNichtBezahlt*DarlehenIstGut,ZahlungNummer,""), "")</f>
        <v>142</v>
      </c>
      <c r="C158" s="79">
        <f>IFERROR(IF(DarlehenNichtBezahlt*DarlehenIstGut,ZahlungsDatum,DarlehensAnfangsDatum), DarlehensAnfangsDatum)</f>
        <v>50043</v>
      </c>
      <c r="D158" s="80">
        <f>IFERROR(IF(DarlehenNichtBezahlt*DarlehenIstGut,DarlehensWert,""), "")</f>
        <v>279112.54287457449</v>
      </c>
      <c r="E158" s="80">
        <f>IFERROR(IF(DarlehenNichtBezahlt*DarlehenIstGut,MonatlicheZahlung,0), 0)</f>
        <v>1798.0273906504115</v>
      </c>
      <c r="F158" s="80">
        <f>IFERROR(IF(DarlehenNichtBezahlt*DarlehenIstGut,Kapital,0), 0)</f>
        <v>983.94914059956966</v>
      </c>
      <c r="G158" s="80">
        <f>IFERROR(IF(DarlehenNichtBezahlt*DarlehenIstGut,ZinsBetrag,0), 0)</f>
        <v>814.07825005084158</v>
      </c>
      <c r="H158" s="80">
        <f>IFERROR(IF(DarlehenNichtBezahlt*DarlehenIstGut,AbschlussSaldo,0), 0)</f>
        <v>278128.59373397502</v>
      </c>
      <c r="I158" s="71">
        <f>IF(LEN(Finanzierungsrechner!$B158)=0,0,YEAR(Finanzierungsrechner!$C158))</f>
        <v>2037</v>
      </c>
      <c r="J158" s="71" t="str">
        <f t="array" ref="J158">IFERROR(INDEX(Finanzierungsrechner!$I$17:$I$255,MATCH(0,COUNTIF($J$16:J157,Finanzierungsrechner!$I$17:$I$255),0)),"")</f>
        <v/>
      </c>
      <c r="K158" s="70">
        <f>SUMIF(Finanzierungsrechner!$I$17:$I$255,"&lt;=" &amp;Finanzierungsrechner!$J158,Finanzierungsrechner!$F$17:$F$255)</f>
        <v>0</v>
      </c>
      <c r="L158" s="72">
        <f>SUMIF(Finanzierungsrechner!$I$17:$I$255,"&lt;=" &amp;Finanzierungsrechner!$J158,Finanzierungsrechner!$G$17:$G$255)</f>
        <v>0</v>
      </c>
      <c r="M158" s="72">
        <f t="array" ref="M158">IF(MIN(IF(Finanzierungsrechner!$I$17:$I$255=J158,Finanzierungsrechner!$H$17:$H$255))&lt;0,0,MIN(IF(Finanzierungsrechner!$I$17:$I$255=J158,Finanzierungsrechner!$H$17:$H$255)))</f>
        <v>0</v>
      </c>
      <c r="O158" s="46"/>
      <c r="P158" s="46"/>
      <c r="Q158" s="46"/>
    </row>
    <row r="159" spans="2:17" ht="20.100000000000001" customHeight="1">
      <c r="B159" s="76">
        <f>IFERROR(IF(DarlehenNichtBezahlt*DarlehenIstGut,ZahlungNummer,""), "")</f>
        <v>143</v>
      </c>
      <c r="C159" s="77">
        <f>IFERROR(IF(DarlehenNichtBezahlt*DarlehenIstGut,ZahlungsDatum,DarlehensAnfangsDatum), DarlehensAnfangsDatum)</f>
        <v>50074</v>
      </c>
      <c r="D159" s="78">
        <f>IFERROR(IF(DarlehenNichtBezahlt*DarlehenIstGut,DarlehensWert,""), "")</f>
        <v>278128.59373397502</v>
      </c>
      <c r="E159" s="78">
        <f>IFERROR(IF(DarlehenNichtBezahlt*DarlehenIstGut,MonatlicheZahlung,0), 0)</f>
        <v>1798.0273906504115</v>
      </c>
      <c r="F159" s="78">
        <f>IFERROR(IF(DarlehenNichtBezahlt*DarlehenIstGut,Kapital,0), 0)</f>
        <v>986.81899225965196</v>
      </c>
      <c r="G159" s="78">
        <f>IFERROR(IF(DarlehenNichtBezahlt*DarlehenIstGut,ZinsBetrag,0), 0)</f>
        <v>811.20839839075984</v>
      </c>
      <c r="H159" s="78">
        <f>IFERROR(IF(DarlehenNichtBezahlt*DarlehenIstGut,AbschlussSaldo,0), 0)</f>
        <v>277141.77474171517</v>
      </c>
      <c r="I159" s="68">
        <f>IF(LEN(Finanzierungsrechner!$B159)=0,0,YEAR(Finanzierungsrechner!$C159))</f>
        <v>2037</v>
      </c>
      <c r="J159" s="68" t="str">
        <f t="array" ref="J159">IFERROR(INDEX(Finanzierungsrechner!$I$17:$I$255,MATCH(0,COUNTIF($J$16:J158,Finanzierungsrechner!$I$17:$I$255),0)),"")</f>
        <v/>
      </c>
      <c r="K159" s="67">
        <f>SUMIF(Finanzierungsrechner!$I$17:$I$255,"&lt;=" &amp;Finanzierungsrechner!$J159,Finanzierungsrechner!$F$17:$F$255)</f>
        <v>0</v>
      </c>
      <c r="L159" s="69">
        <f>SUMIF(Finanzierungsrechner!$I$17:$I$255,"&lt;=" &amp;Finanzierungsrechner!$J159,Finanzierungsrechner!$G$17:$G$255)</f>
        <v>0</v>
      </c>
      <c r="M159" s="69">
        <f t="array" ref="M159">IF(MIN(IF(Finanzierungsrechner!$I$17:$I$255=J159,Finanzierungsrechner!$H$17:$H$255))&lt;0,0,MIN(IF(Finanzierungsrechner!$I$17:$I$255=J159,Finanzierungsrechner!$H$17:$H$255)))</f>
        <v>0</v>
      </c>
      <c r="O159" s="46"/>
      <c r="P159" s="46"/>
      <c r="Q159" s="46"/>
    </row>
    <row r="160" spans="2:17" ht="20.100000000000001" customHeight="1">
      <c r="B160" s="76">
        <f>IFERROR(IF(DarlehenNichtBezahlt*DarlehenIstGut,ZahlungNummer,""), "")</f>
        <v>144</v>
      </c>
      <c r="C160" s="79">
        <f>IFERROR(IF(DarlehenNichtBezahlt*DarlehenIstGut,ZahlungsDatum,DarlehensAnfangsDatum), DarlehensAnfangsDatum)</f>
        <v>50102</v>
      </c>
      <c r="D160" s="80">
        <f>IFERROR(IF(DarlehenNichtBezahlt*DarlehenIstGut,DarlehensWert,""), "")</f>
        <v>277141.77474171517</v>
      </c>
      <c r="E160" s="80">
        <f>IFERROR(IF(DarlehenNichtBezahlt*DarlehenIstGut,MonatlicheZahlung,0), 0)</f>
        <v>1798.0273906504115</v>
      </c>
      <c r="F160" s="80">
        <f>IFERROR(IF(DarlehenNichtBezahlt*DarlehenIstGut,Kapital,0), 0)</f>
        <v>989.69721432040899</v>
      </c>
      <c r="G160" s="80">
        <f>IFERROR(IF(DarlehenNichtBezahlt*DarlehenIstGut,ZinsBetrag,0), 0)</f>
        <v>808.33017633000225</v>
      </c>
      <c r="H160" s="80">
        <f>IFERROR(IF(DarlehenNichtBezahlt*DarlehenIstGut,AbschlussSaldo,0), 0)</f>
        <v>276152.07752739487</v>
      </c>
      <c r="I160" s="71">
        <f>IF(LEN(Finanzierungsrechner!$B160)=0,0,YEAR(Finanzierungsrechner!$C160))</f>
        <v>2037</v>
      </c>
      <c r="J160" s="71" t="str">
        <f t="array" ref="J160">IFERROR(INDEX(Finanzierungsrechner!$I$17:$I$255,MATCH(0,COUNTIF($J$16:J159,Finanzierungsrechner!$I$17:$I$255),0)),"")</f>
        <v/>
      </c>
      <c r="K160" s="70">
        <f>SUMIF(Finanzierungsrechner!$I$17:$I$255,"&lt;=" &amp;Finanzierungsrechner!$J160,Finanzierungsrechner!$F$17:$F$255)</f>
        <v>0</v>
      </c>
      <c r="L160" s="72">
        <f>SUMIF(Finanzierungsrechner!$I$17:$I$255,"&lt;=" &amp;Finanzierungsrechner!$J160,Finanzierungsrechner!$G$17:$G$255)</f>
        <v>0</v>
      </c>
      <c r="M160" s="72">
        <f t="array" ref="M160">IF(MIN(IF(Finanzierungsrechner!$I$17:$I$255=J160,Finanzierungsrechner!$H$17:$H$255))&lt;0,0,MIN(IF(Finanzierungsrechner!$I$17:$I$255=J160,Finanzierungsrechner!$H$17:$H$255)))</f>
        <v>0</v>
      </c>
      <c r="O160" s="46"/>
      <c r="P160" s="46"/>
      <c r="Q160" s="46"/>
    </row>
    <row r="161" spans="2:17" ht="20.100000000000001" customHeight="1">
      <c r="B161" s="76">
        <f>IFERROR(IF(DarlehenNichtBezahlt*DarlehenIstGut,ZahlungNummer,""), "")</f>
        <v>145</v>
      </c>
      <c r="C161" s="77">
        <f>IFERROR(IF(DarlehenNichtBezahlt*DarlehenIstGut,ZahlungsDatum,DarlehensAnfangsDatum), DarlehensAnfangsDatum)</f>
        <v>50133</v>
      </c>
      <c r="D161" s="78">
        <f>IFERROR(IF(DarlehenNichtBezahlt*DarlehenIstGut,DarlehensWert,""), "")</f>
        <v>276152.07752739487</v>
      </c>
      <c r="E161" s="78">
        <f>IFERROR(IF(DarlehenNichtBezahlt*DarlehenIstGut,MonatlicheZahlung,0), 0)</f>
        <v>1798.0273906504115</v>
      </c>
      <c r="F161" s="78">
        <f>IFERROR(IF(DarlehenNichtBezahlt*DarlehenIstGut,Kapital,0), 0)</f>
        <v>992.58383119551047</v>
      </c>
      <c r="G161" s="78">
        <f>IFERROR(IF(DarlehenNichtBezahlt*DarlehenIstGut,ZinsBetrag,0), 0)</f>
        <v>805.44355945490122</v>
      </c>
      <c r="H161" s="78">
        <f>IFERROR(IF(DarlehenNichtBezahlt*DarlehenIstGut,AbschlussSaldo,0), 0)</f>
        <v>275159.49369619956</v>
      </c>
      <c r="I161" s="68">
        <f>IF(LEN(Finanzierungsrechner!$B161)=0,0,YEAR(Finanzierungsrechner!$C161))</f>
        <v>2037</v>
      </c>
      <c r="J161" s="68" t="str">
        <f t="array" ref="J161">IFERROR(INDEX(Finanzierungsrechner!$I$17:$I$255,MATCH(0,COUNTIF($J$16:J160,Finanzierungsrechner!$I$17:$I$255),0)),"")</f>
        <v/>
      </c>
      <c r="K161" s="67">
        <f>SUMIF(Finanzierungsrechner!$I$17:$I$255,"&lt;=" &amp;Finanzierungsrechner!$J161,Finanzierungsrechner!$F$17:$F$255)</f>
        <v>0</v>
      </c>
      <c r="L161" s="69">
        <f>SUMIF(Finanzierungsrechner!$I$17:$I$255,"&lt;=" &amp;Finanzierungsrechner!$J161,Finanzierungsrechner!$G$17:$G$255)</f>
        <v>0</v>
      </c>
      <c r="M161" s="69">
        <f t="array" ref="M161">IF(MIN(IF(Finanzierungsrechner!$I$17:$I$255=J161,Finanzierungsrechner!$H$17:$H$255))&lt;0,0,MIN(IF(Finanzierungsrechner!$I$17:$I$255=J161,Finanzierungsrechner!$H$17:$H$255)))</f>
        <v>0</v>
      </c>
      <c r="O161" s="46"/>
      <c r="P161" s="46"/>
      <c r="Q161" s="46"/>
    </row>
    <row r="162" spans="2:17" ht="20.100000000000001" customHeight="1">
      <c r="B162" s="76">
        <f>IFERROR(IF(DarlehenNichtBezahlt*DarlehenIstGut,ZahlungNummer,""), "")</f>
        <v>146</v>
      </c>
      <c r="C162" s="79">
        <f>IFERROR(IF(DarlehenNichtBezahlt*DarlehenIstGut,ZahlungsDatum,DarlehensAnfangsDatum), DarlehensAnfangsDatum)</f>
        <v>50163</v>
      </c>
      <c r="D162" s="80">
        <f>IFERROR(IF(DarlehenNichtBezahlt*DarlehenIstGut,DarlehensWert,""), "")</f>
        <v>275159.49369619956</v>
      </c>
      <c r="E162" s="80">
        <f>IFERROR(IF(DarlehenNichtBezahlt*DarlehenIstGut,MonatlicheZahlung,0), 0)</f>
        <v>1798.0273906504115</v>
      </c>
      <c r="F162" s="80">
        <f>IFERROR(IF(DarlehenNichtBezahlt*DarlehenIstGut,Kapital,0), 0)</f>
        <v>995.4788673698306</v>
      </c>
      <c r="G162" s="80">
        <f>IFERROR(IF(DarlehenNichtBezahlt*DarlehenIstGut,ZinsBetrag,0), 0)</f>
        <v>802.54852328058087</v>
      </c>
      <c r="H162" s="80">
        <f>IFERROR(IF(DarlehenNichtBezahlt*DarlehenIstGut,AbschlussSaldo,0), 0)</f>
        <v>274164.01482882962</v>
      </c>
      <c r="I162" s="71">
        <f>IF(LEN(Finanzierungsrechner!$B162)=0,0,YEAR(Finanzierungsrechner!$C162))</f>
        <v>2037</v>
      </c>
      <c r="J162" s="71" t="str">
        <f t="array" ref="J162">IFERROR(INDEX(Finanzierungsrechner!$I$17:$I$255,MATCH(0,COUNTIF($J$16:J161,Finanzierungsrechner!$I$17:$I$255),0)),"")</f>
        <v/>
      </c>
      <c r="K162" s="70">
        <f>SUMIF(Finanzierungsrechner!$I$17:$I$255,"&lt;=" &amp;Finanzierungsrechner!$J162,Finanzierungsrechner!$F$17:$F$255)</f>
        <v>0</v>
      </c>
      <c r="L162" s="72">
        <f>SUMIF(Finanzierungsrechner!$I$17:$I$255,"&lt;=" &amp;Finanzierungsrechner!$J162,Finanzierungsrechner!$G$17:$G$255)</f>
        <v>0</v>
      </c>
      <c r="M162" s="72">
        <f t="array" ref="M162">IF(MIN(IF(Finanzierungsrechner!$I$17:$I$255=J162,Finanzierungsrechner!$H$17:$H$255))&lt;0,0,MIN(IF(Finanzierungsrechner!$I$17:$I$255=J162,Finanzierungsrechner!$H$17:$H$255)))</f>
        <v>0</v>
      </c>
      <c r="O162" s="46"/>
      <c r="P162" s="46"/>
      <c r="Q162" s="46"/>
    </row>
    <row r="163" spans="2:17" ht="20.100000000000001" customHeight="1">
      <c r="B163" s="76">
        <f>IFERROR(IF(DarlehenNichtBezahlt*DarlehenIstGut,ZahlungNummer,""), "")</f>
        <v>147</v>
      </c>
      <c r="C163" s="77">
        <f>IFERROR(IF(DarlehenNichtBezahlt*DarlehenIstGut,ZahlungsDatum,DarlehensAnfangsDatum), DarlehensAnfangsDatum)</f>
        <v>50194</v>
      </c>
      <c r="D163" s="78">
        <f>IFERROR(IF(DarlehenNichtBezahlt*DarlehenIstGut,DarlehensWert,""), "")</f>
        <v>274164.01482882962</v>
      </c>
      <c r="E163" s="78">
        <f>IFERROR(IF(DarlehenNichtBezahlt*DarlehenIstGut,MonatlicheZahlung,0), 0)</f>
        <v>1798.0273906504115</v>
      </c>
      <c r="F163" s="78">
        <f>IFERROR(IF(DarlehenNichtBezahlt*DarlehenIstGut,Kapital,0), 0)</f>
        <v>998.38234739965924</v>
      </c>
      <c r="G163" s="78">
        <f>IFERROR(IF(DarlehenNichtBezahlt*DarlehenIstGut,ZinsBetrag,0), 0)</f>
        <v>799.64504325075222</v>
      </c>
      <c r="H163" s="78">
        <f>IFERROR(IF(DarlehenNichtBezahlt*DarlehenIstGut,AbschlussSaldo,0), 0)</f>
        <v>273165.63248142996</v>
      </c>
      <c r="I163" s="68">
        <f>IF(LEN(Finanzierungsrechner!$B163)=0,0,YEAR(Finanzierungsrechner!$C163))</f>
        <v>2037</v>
      </c>
      <c r="J163" s="68" t="str">
        <f t="array" ref="J163">IFERROR(INDEX(Finanzierungsrechner!$I$17:$I$255,MATCH(0,COUNTIF($J$16:J162,Finanzierungsrechner!$I$17:$I$255),0)),"")</f>
        <v/>
      </c>
      <c r="K163" s="67">
        <f>SUMIF(Finanzierungsrechner!$I$17:$I$255,"&lt;=" &amp;Finanzierungsrechner!$J163,Finanzierungsrechner!$F$17:$F$255)</f>
        <v>0</v>
      </c>
      <c r="L163" s="69">
        <f>SUMIF(Finanzierungsrechner!$I$17:$I$255,"&lt;=" &amp;Finanzierungsrechner!$J163,Finanzierungsrechner!$G$17:$G$255)</f>
        <v>0</v>
      </c>
      <c r="M163" s="69">
        <f t="array" ref="M163">IF(MIN(IF(Finanzierungsrechner!$I$17:$I$255=J163,Finanzierungsrechner!$H$17:$H$255))&lt;0,0,MIN(IF(Finanzierungsrechner!$I$17:$I$255=J163,Finanzierungsrechner!$H$17:$H$255)))</f>
        <v>0</v>
      </c>
      <c r="O163" s="46"/>
      <c r="P163" s="46"/>
      <c r="Q163" s="46"/>
    </row>
    <row r="164" spans="2:17" ht="20.100000000000001" customHeight="1">
      <c r="B164" s="76">
        <f>IFERROR(IF(DarlehenNichtBezahlt*DarlehenIstGut,ZahlungNummer,""), "")</f>
        <v>148</v>
      </c>
      <c r="C164" s="79">
        <f>IFERROR(IF(DarlehenNichtBezahlt*DarlehenIstGut,ZahlungsDatum,DarlehensAnfangsDatum), DarlehensAnfangsDatum)</f>
        <v>50224</v>
      </c>
      <c r="D164" s="80">
        <f>IFERROR(IF(DarlehenNichtBezahlt*DarlehenIstGut,DarlehensWert,""), "")</f>
        <v>273165.63248142996</v>
      </c>
      <c r="E164" s="80">
        <f>IFERROR(IF(DarlehenNichtBezahlt*DarlehenIstGut,MonatlicheZahlung,0), 0)</f>
        <v>1798.0273906504115</v>
      </c>
      <c r="F164" s="80">
        <f>IFERROR(IF(DarlehenNichtBezahlt*DarlehenIstGut,Kapital,0), 0)</f>
        <v>1001.2942959129083</v>
      </c>
      <c r="G164" s="80">
        <f>IFERROR(IF(DarlehenNichtBezahlt*DarlehenIstGut,ZinsBetrag,0), 0)</f>
        <v>796.73309473750328</v>
      </c>
      <c r="H164" s="80">
        <f>IFERROR(IF(DarlehenNichtBezahlt*DarlehenIstGut,AbschlussSaldo,0), 0)</f>
        <v>272164.33818551706</v>
      </c>
      <c r="I164" s="71">
        <f>IF(LEN(Finanzierungsrechner!$B164)=0,0,YEAR(Finanzierungsrechner!$C164))</f>
        <v>2037</v>
      </c>
      <c r="J164" s="71" t="str">
        <f t="array" ref="J164">IFERROR(INDEX(Finanzierungsrechner!$I$17:$I$255,MATCH(0,COUNTIF($J$16:J163,Finanzierungsrechner!$I$17:$I$255),0)),"")</f>
        <v/>
      </c>
      <c r="K164" s="70">
        <f>SUMIF(Finanzierungsrechner!$I$17:$I$255,"&lt;=" &amp;Finanzierungsrechner!$J164,Finanzierungsrechner!$F$17:$F$255)</f>
        <v>0</v>
      </c>
      <c r="L164" s="72">
        <f>SUMIF(Finanzierungsrechner!$I$17:$I$255,"&lt;=" &amp;Finanzierungsrechner!$J164,Finanzierungsrechner!$G$17:$G$255)</f>
        <v>0</v>
      </c>
      <c r="M164" s="72">
        <f t="array" ref="M164">IF(MIN(IF(Finanzierungsrechner!$I$17:$I$255=J164,Finanzierungsrechner!$H$17:$H$255))&lt;0,0,MIN(IF(Finanzierungsrechner!$I$17:$I$255=J164,Finanzierungsrechner!$H$17:$H$255)))</f>
        <v>0</v>
      </c>
      <c r="O164" s="46"/>
      <c r="P164" s="46"/>
      <c r="Q164" s="46"/>
    </row>
    <row r="165" spans="2:17" ht="20.100000000000001" customHeight="1">
      <c r="B165" s="76">
        <f>IFERROR(IF(DarlehenNichtBezahlt*DarlehenIstGut,ZahlungNummer,""), "")</f>
        <v>149</v>
      </c>
      <c r="C165" s="77">
        <f>IFERROR(IF(DarlehenNichtBezahlt*DarlehenIstGut,ZahlungsDatum,DarlehensAnfangsDatum), DarlehensAnfangsDatum)</f>
        <v>50255</v>
      </c>
      <c r="D165" s="78">
        <f>IFERROR(IF(DarlehenNichtBezahlt*DarlehenIstGut,DarlehensWert,""), "")</f>
        <v>272164.33818551706</v>
      </c>
      <c r="E165" s="78">
        <f>IFERROR(IF(DarlehenNichtBezahlt*DarlehenIstGut,MonatlicheZahlung,0), 0)</f>
        <v>1798.0273906504115</v>
      </c>
      <c r="F165" s="78">
        <f>IFERROR(IF(DarlehenNichtBezahlt*DarlehenIstGut,Kapital,0), 0)</f>
        <v>1004.2147376093209</v>
      </c>
      <c r="G165" s="78">
        <f>IFERROR(IF(DarlehenNichtBezahlt*DarlehenIstGut,ZinsBetrag,0), 0)</f>
        <v>793.81265304109058</v>
      </c>
      <c r="H165" s="78">
        <f>IFERROR(IF(DarlehenNichtBezahlt*DarlehenIstGut,AbschlussSaldo,0), 0)</f>
        <v>271160.12344790774</v>
      </c>
      <c r="I165" s="68">
        <f>IF(LEN(Finanzierungsrechner!$B165)=0,0,YEAR(Finanzierungsrechner!$C165))</f>
        <v>2037</v>
      </c>
      <c r="J165" s="68" t="str">
        <f t="array" ref="J165">IFERROR(INDEX(Finanzierungsrechner!$I$17:$I$255,MATCH(0,COUNTIF($J$16:J164,Finanzierungsrechner!$I$17:$I$255),0)),"")</f>
        <v/>
      </c>
      <c r="K165" s="67">
        <f>SUMIF(Finanzierungsrechner!$I$17:$I$255,"&lt;=" &amp;Finanzierungsrechner!$J165,Finanzierungsrechner!$F$17:$F$255)</f>
        <v>0</v>
      </c>
      <c r="L165" s="69">
        <f>SUMIF(Finanzierungsrechner!$I$17:$I$255,"&lt;=" &amp;Finanzierungsrechner!$J165,Finanzierungsrechner!$G$17:$G$255)</f>
        <v>0</v>
      </c>
      <c r="M165" s="69">
        <f t="array" ref="M165">IF(MIN(IF(Finanzierungsrechner!$I$17:$I$255=J165,Finanzierungsrechner!$H$17:$H$255))&lt;0,0,MIN(IF(Finanzierungsrechner!$I$17:$I$255=J165,Finanzierungsrechner!$H$17:$H$255)))</f>
        <v>0</v>
      </c>
      <c r="O165" s="46"/>
      <c r="P165" s="46"/>
      <c r="Q165" s="46"/>
    </row>
    <row r="166" spans="2:17" ht="20.100000000000001" customHeight="1">
      <c r="B166" s="76">
        <f>IFERROR(IF(DarlehenNichtBezahlt*DarlehenIstGut,ZahlungNummer,""), "")</f>
        <v>150</v>
      </c>
      <c r="C166" s="79">
        <f>IFERROR(IF(DarlehenNichtBezahlt*DarlehenIstGut,ZahlungsDatum,DarlehensAnfangsDatum), DarlehensAnfangsDatum)</f>
        <v>50286</v>
      </c>
      <c r="D166" s="80">
        <f>IFERROR(IF(DarlehenNichtBezahlt*DarlehenIstGut,DarlehensWert,""), "")</f>
        <v>271160.12344790774</v>
      </c>
      <c r="E166" s="80">
        <f>IFERROR(IF(DarlehenNichtBezahlt*DarlehenIstGut,MonatlicheZahlung,0), 0)</f>
        <v>1798.0273906504115</v>
      </c>
      <c r="F166" s="80">
        <f>IFERROR(IF(DarlehenNichtBezahlt*DarlehenIstGut,Kapital,0), 0)</f>
        <v>1007.1436972606814</v>
      </c>
      <c r="G166" s="80">
        <f>IFERROR(IF(DarlehenNichtBezahlt*DarlehenIstGut,ZinsBetrag,0), 0)</f>
        <v>790.88369338972996</v>
      </c>
      <c r="H166" s="80">
        <f>IFERROR(IF(DarlehenNichtBezahlt*DarlehenIstGut,AbschlussSaldo,0), 0)</f>
        <v>270152.97975064703</v>
      </c>
      <c r="I166" s="71">
        <f>IF(LEN(Finanzierungsrechner!$B166)=0,0,YEAR(Finanzierungsrechner!$C166))</f>
        <v>2037</v>
      </c>
      <c r="J166" s="71" t="str">
        <f t="array" ref="J166">IFERROR(INDEX(Finanzierungsrechner!$I$17:$I$255,MATCH(0,COUNTIF($J$16:J165,Finanzierungsrechner!$I$17:$I$255),0)),"")</f>
        <v/>
      </c>
      <c r="K166" s="70">
        <f>SUMIF(Finanzierungsrechner!$I$17:$I$255,"&lt;=" &amp;Finanzierungsrechner!$J166,Finanzierungsrechner!$F$17:$F$255)</f>
        <v>0</v>
      </c>
      <c r="L166" s="72">
        <f>SUMIF(Finanzierungsrechner!$I$17:$I$255,"&lt;=" &amp;Finanzierungsrechner!$J166,Finanzierungsrechner!$G$17:$G$255)</f>
        <v>0</v>
      </c>
      <c r="M166" s="72">
        <f t="array" ref="M166">IF(MIN(IF(Finanzierungsrechner!$I$17:$I$255=J166,Finanzierungsrechner!$H$17:$H$255))&lt;0,0,MIN(IF(Finanzierungsrechner!$I$17:$I$255=J166,Finanzierungsrechner!$H$17:$H$255)))</f>
        <v>0</v>
      </c>
      <c r="O166" s="46"/>
      <c r="P166" s="46"/>
      <c r="Q166" s="46"/>
    </row>
    <row r="167" spans="2:17" ht="20.100000000000001" customHeight="1">
      <c r="B167" s="76">
        <f>IFERROR(IF(DarlehenNichtBezahlt*DarlehenIstGut,ZahlungNummer,""), "")</f>
        <v>151</v>
      </c>
      <c r="C167" s="77">
        <f>IFERROR(IF(DarlehenNichtBezahlt*DarlehenIstGut,ZahlungsDatum,DarlehensAnfangsDatum), DarlehensAnfangsDatum)</f>
        <v>50316</v>
      </c>
      <c r="D167" s="78">
        <f>IFERROR(IF(DarlehenNichtBezahlt*DarlehenIstGut,DarlehensWert,""), "")</f>
        <v>270152.97975064703</v>
      </c>
      <c r="E167" s="78">
        <f>IFERROR(IF(DarlehenNichtBezahlt*DarlehenIstGut,MonatlicheZahlung,0), 0)</f>
        <v>1798.0273906504115</v>
      </c>
      <c r="F167" s="78">
        <f>IFERROR(IF(DarlehenNichtBezahlt*DarlehenIstGut,Kapital,0), 0)</f>
        <v>1010.0811997110251</v>
      </c>
      <c r="G167" s="78">
        <f>IFERROR(IF(DarlehenNichtBezahlt*DarlehenIstGut,ZinsBetrag,0), 0)</f>
        <v>787.94619093938638</v>
      </c>
      <c r="H167" s="78">
        <f>IFERROR(IF(DarlehenNichtBezahlt*DarlehenIstGut,AbschlussSaldo,0), 0)</f>
        <v>269142.89855093596</v>
      </c>
      <c r="I167" s="68">
        <f>IF(LEN(Finanzierungsrechner!$B167)=0,0,YEAR(Finanzierungsrechner!$C167))</f>
        <v>2037</v>
      </c>
      <c r="J167" s="68" t="str">
        <f t="array" ref="J167">IFERROR(INDEX(Finanzierungsrechner!$I$17:$I$255,MATCH(0,COUNTIF($J$16:J166,Finanzierungsrechner!$I$17:$I$255),0)),"")</f>
        <v/>
      </c>
      <c r="K167" s="67">
        <f>SUMIF(Finanzierungsrechner!$I$17:$I$255,"&lt;=" &amp;Finanzierungsrechner!$J167,Finanzierungsrechner!$F$17:$F$255)</f>
        <v>0</v>
      </c>
      <c r="L167" s="69">
        <f>SUMIF(Finanzierungsrechner!$I$17:$I$255,"&lt;=" &amp;Finanzierungsrechner!$J167,Finanzierungsrechner!$G$17:$G$255)</f>
        <v>0</v>
      </c>
      <c r="M167" s="69">
        <f t="array" ref="M167">IF(MIN(IF(Finanzierungsrechner!$I$17:$I$255=J167,Finanzierungsrechner!$H$17:$H$255))&lt;0,0,MIN(IF(Finanzierungsrechner!$I$17:$I$255=J167,Finanzierungsrechner!$H$17:$H$255)))</f>
        <v>0</v>
      </c>
      <c r="O167" s="46"/>
      <c r="P167" s="46"/>
      <c r="Q167" s="46"/>
    </row>
    <row r="168" spans="2:17" ht="20.100000000000001" customHeight="1">
      <c r="B168" s="76">
        <f>IFERROR(IF(DarlehenNichtBezahlt*DarlehenIstGut,ZahlungNummer,""), "")</f>
        <v>152</v>
      </c>
      <c r="C168" s="79">
        <f>IFERROR(IF(DarlehenNichtBezahlt*DarlehenIstGut,ZahlungsDatum,DarlehensAnfangsDatum), DarlehensAnfangsDatum)</f>
        <v>50347</v>
      </c>
      <c r="D168" s="80">
        <f>IFERROR(IF(DarlehenNichtBezahlt*DarlehenIstGut,DarlehensWert,""), "")</f>
        <v>269142.89855093596</v>
      </c>
      <c r="E168" s="80">
        <f>IFERROR(IF(DarlehenNichtBezahlt*DarlehenIstGut,MonatlicheZahlung,0), 0)</f>
        <v>1798.0273906504115</v>
      </c>
      <c r="F168" s="80">
        <f>IFERROR(IF(DarlehenNichtBezahlt*DarlehenIstGut,Kapital,0), 0)</f>
        <v>1013.0272698768489</v>
      </c>
      <c r="G168" s="80">
        <f>IFERROR(IF(DarlehenNichtBezahlt*DarlehenIstGut,ZinsBetrag,0), 0)</f>
        <v>785.00012077356246</v>
      </c>
      <c r="H168" s="80">
        <f>IFERROR(IF(DarlehenNichtBezahlt*DarlehenIstGut,AbschlussSaldo,0), 0)</f>
        <v>268129.87128105917</v>
      </c>
      <c r="I168" s="71">
        <f>IF(LEN(Finanzierungsrechner!$B168)=0,0,YEAR(Finanzierungsrechner!$C168))</f>
        <v>2037</v>
      </c>
      <c r="J168" s="71" t="str">
        <f t="array" ref="J168">IFERROR(INDEX(Finanzierungsrechner!$I$17:$I$255,MATCH(0,COUNTIF($J$16:J167,Finanzierungsrechner!$I$17:$I$255),0)),"")</f>
        <v/>
      </c>
      <c r="K168" s="70">
        <f>SUMIF(Finanzierungsrechner!$I$17:$I$255,"&lt;=" &amp;Finanzierungsrechner!$J168,Finanzierungsrechner!$F$17:$F$255)</f>
        <v>0</v>
      </c>
      <c r="L168" s="72">
        <f>SUMIF(Finanzierungsrechner!$I$17:$I$255,"&lt;=" &amp;Finanzierungsrechner!$J168,Finanzierungsrechner!$G$17:$G$255)</f>
        <v>0</v>
      </c>
      <c r="M168" s="72">
        <f t="array" ref="M168">IF(MIN(IF(Finanzierungsrechner!$I$17:$I$255=J168,Finanzierungsrechner!$H$17:$H$255))&lt;0,0,MIN(IF(Finanzierungsrechner!$I$17:$I$255=J168,Finanzierungsrechner!$H$17:$H$255)))</f>
        <v>0</v>
      </c>
      <c r="O168" s="46"/>
      <c r="P168" s="46"/>
      <c r="Q168" s="46"/>
    </row>
    <row r="169" spans="2:17" ht="20.100000000000001" customHeight="1">
      <c r="B169" s="76">
        <f>IFERROR(IF(DarlehenNichtBezahlt*DarlehenIstGut,ZahlungNummer,""), "")</f>
        <v>153</v>
      </c>
      <c r="C169" s="77">
        <f>IFERROR(IF(DarlehenNichtBezahlt*DarlehenIstGut,ZahlungsDatum,DarlehensAnfangsDatum), DarlehensAnfangsDatum)</f>
        <v>50377</v>
      </c>
      <c r="D169" s="78">
        <f>IFERROR(IF(DarlehenNichtBezahlt*DarlehenIstGut,DarlehensWert,""), "")</f>
        <v>268129.87128105917</v>
      </c>
      <c r="E169" s="78">
        <f>IFERROR(IF(DarlehenNichtBezahlt*DarlehenIstGut,MonatlicheZahlung,0), 0)</f>
        <v>1798.0273906504115</v>
      </c>
      <c r="F169" s="78">
        <f>IFERROR(IF(DarlehenNichtBezahlt*DarlehenIstGut,Kapital,0), 0)</f>
        <v>1015.9819327473231</v>
      </c>
      <c r="G169" s="78">
        <f>IFERROR(IF(DarlehenNichtBezahlt*DarlehenIstGut,ZinsBetrag,0), 0)</f>
        <v>782.04545790308862</v>
      </c>
      <c r="H169" s="78">
        <f>IFERROR(IF(DarlehenNichtBezahlt*DarlehenIstGut,AbschlussSaldo,0), 0)</f>
        <v>267113.88934831176</v>
      </c>
      <c r="I169" s="68">
        <f>IF(LEN(Finanzierungsrechner!$B169)=0,0,YEAR(Finanzierungsrechner!$C169))</f>
        <v>2037</v>
      </c>
      <c r="J169" s="68" t="str">
        <f t="array" ref="J169">IFERROR(INDEX(Finanzierungsrechner!$I$17:$I$255,MATCH(0,COUNTIF($J$16:J168,Finanzierungsrechner!$I$17:$I$255),0)),"")</f>
        <v/>
      </c>
      <c r="K169" s="67">
        <f>SUMIF(Finanzierungsrechner!$I$17:$I$255,"&lt;=" &amp;Finanzierungsrechner!$J169,Finanzierungsrechner!$F$17:$F$255)</f>
        <v>0</v>
      </c>
      <c r="L169" s="69">
        <f>SUMIF(Finanzierungsrechner!$I$17:$I$255,"&lt;=" &amp;Finanzierungsrechner!$J169,Finanzierungsrechner!$G$17:$G$255)</f>
        <v>0</v>
      </c>
      <c r="M169" s="69">
        <f t="array" ref="M169">IF(MIN(IF(Finanzierungsrechner!$I$17:$I$255=J169,Finanzierungsrechner!$H$17:$H$255))&lt;0,0,MIN(IF(Finanzierungsrechner!$I$17:$I$255=J169,Finanzierungsrechner!$H$17:$H$255)))</f>
        <v>0</v>
      </c>
      <c r="O169" s="46"/>
      <c r="P169" s="46"/>
      <c r="Q169" s="46"/>
    </row>
    <row r="170" spans="2:17" ht="20.100000000000001" customHeight="1">
      <c r="B170" s="76">
        <f>IFERROR(IF(DarlehenNichtBezahlt*DarlehenIstGut,ZahlungNummer,""), "")</f>
        <v>154</v>
      </c>
      <c r="C170" s="79">
        <f>IFERROR(IF(DarlehenNichtBezahlt*DarlehenIstGut,ZahlungsDatum,DarlehensAnfangsDatum), DarlehensAnfangsDatum)</f>
        <v>50408</v>
      </c>
      <c r="D170" s="80">
        <f>IFERROR(IF(DarlehenNichtBezahlt*DarlehenIstGut,DarlehensWert,""), "")</f>
        <v>267113.88934831176</v>
      </c>
      <c r="E170" s="80">
        <f>IFERROR(IF(DarlehenNichtBezahlt*DarlehenIstGut,MonatlicheZahlung,0), 0)</f>
        <v>1798.0273906504115</v>
      </c>
      <c r="F170" s="80">
        <f>IFERROR(IF(DarlehenNichtBezahlt*DarlehenIstGut,Kapital,0), 0)</f>
        <v>1018.9452133845026</v>
      </c>
      <c r="G170" s="80">
        <f>IFERROR(IF(DarlehenNichtBezahlt*DarlehenIstGut,ZinsBetrag,0), 0)</f>
        <v>779.08217726590885</v>
      </c>
      <c r="H170" s="80">
        <f>IFERROR(IF(DarlehenNichtBezahlt*DarlehenIstGut,AbschlussSaldo,0), 0)</f>
        <v>266094.94413492735</v>
      </c>
      <c r="I170" s="71">
        <f>IF(LEN(Finanzierungsrechner!$B170)=0,0,YEAR(Finanzierungsrechner!$C170))</f>
        <v>2038</v>
      </c>
      <c r="J170" s="71" t="str">
        <f t="array" ref="J170">IFERROR(INDEX(Finanzierungsrechner!$I$17:$I$255,MATCH(0,COUNTIF($J$16:J169,Finanzierungsrechner!$I$17:$I$255),0)),"")</f>
        <v/>
      </c>
      <c r="K170" s="70">
        <f>SUMIF(Finanzierungsrechner!$I$17:$I$255,"&lt;=" &amp;Finanzierungsrechner!$J170,Finanzierungsrechner!$F$17:$F$255)</f>
        <v>0</v>
      </c>
      <c r="L170" s="72">
        <f>SUMIF(Finanzierungsrechner!$I$17:$I$255,"&lt;=" &amp;Finanzierungsrechner!$J170,Finanzierungsrechner!$G$17:$G$255)</f>
        <v>0</v>
      </c>
      <c r="M170" s="72">
        <f t="array" ref="M170">IF(MIN(IF(Finanzierungsrechner!$I$17:$I$255=J170,Finanzierungsrechner!$H$17:$H$255))&lt;0,0,MIN(IF(Finanzierungsrechner!$I$17:$I$255=J170,Finanzierungsrechner!$H$17:$H$255)))</f>
        <v>0</v>
      </c>
      <c r="O170" s="46"/>
      <c r="P170" s="46"/>
      <c r="Q170" s="46"/>
    </row>
    <row r="171" spans="2:17" ht="20.100000000000001" customHeight="1">
      <c r="B171" s="76">
        <f>IFERROR(IF(DarlehenNichtBezahlt*DarlehenIstGut,ZahlungNummer,""), "")</f>
        <v>155</v>
      </c>
      <c r="C171" s="77">
        <f>IFERROR(IF(DarlehenNichtBezahlt*DarlehenIstGut,ZahlungsDatum,DarlehensAnfangsDatum), DarlehensAnfangsDatum)</f>
        <v>50439</v>
      </c>
      <c r="D171" s="78">
        <f>IFERROR(IF(DarlehenNichtBezahlt*DarlehenIstGut,DarlehensWert,""), "")</f>
        <v>266094.94413492735</v>
      </c>
      <c r="E171" s="78">
        <f>IFERROR(IF(DarlehenNichtBezahlt*DarlehenIstGut,MonatlicheZahlung,0), 0)</f>
        <v>1798.0273906504115</v>
      </c>
      <c r="F171" s="78">
        <f>IFERROR(IF(DarlehenNichtBezahlt*DarlehenIstGut,Kapital,0), 0)</f>
        <v>1021.9171369235409</v>
      </c>
      <c r="G171" s="78">
        <f>IFERROR(IF(DarlehenNichtBezahlt*DarlehenIstGut,ZinsBetrag,0), 0)</f>
        <v>776.11025372687061</v>
      </c>
      <c r="H171" s="78">
        <f>IFERROR(IF(DarlehenNichtBezahlt*DarlehenIstGut,AbschlussSaldo,0), 0)</f>
        <v>265073.02699800371</v>
      </c>
      <c r="I171" s="68">
        <f>IF(LEN(Finanzierungsrechner!$B171)=0,0,YEAR(Finanzierungsrechner!$C171))</f>
        <v>2038</v>
      </c>
      <c r="J171" s="68" t="str">
        <f t="array" ref="J171">IFERROR(INDEX(Finanzierungsrechner!$I$17:$I$255,MATCH(0,COUNTIF($J$16:J170,Finanzierungsrechner!$I$17:$I$255),0)),"")</f>
        <v/>
      </c>
      <c r="K171" s="67">
        <f>SUMIF(Finanzierungsrechner!$I$17:$I$255,"&lt;=" &amp;Finanzierungsrechner!$J171,Finanzierungsrechner!$F$17:$F$255)</f>
        <v>0</v>
      </c>
      <c r="L171" s="69">
        <f>SUMIF(Finanzierungsrechner!$I$17:$I$255,"&lt;=" &amp;Finanzierungsrechner!$J171,Finanzierungsrechner!$G$17:$G$255)</f>
        <v>0</v>
      </c>
      <c r="M171" s="69">
        <f t="array" ref="M171">IF(MIN(IF(Finanzierungsrechner!$I$17:$I$255=J171,Finanzierungsrechner!$H$17:$H$255))&lt;0,0,MIN(IF(Finanzierungsrechner!$I$17:$I$255=J171,Finanzierungsrechner!$H$17:$H$255)))</f>
        <v>0</v>
      </c>
      <c r="O171" s="46"/>
      <c r="P171" s="46"/>
      <c r="Q171" s="46"/>
    </row>
    <row r="172" spans="2:17" ht="20.100000000000001" customHeight="1">
      <c r="B172" s="76">
        <f>IFERROR(IF(DarlehenNichtBezahlt*DarlehenIstGut,ZahlungNummer,""), "")</f>
        <v>156</v>
      </c>
      <c r="C172" s="79">
        <f>IFERROR(IF(DarlehenNichtBezahlt*DarlehenIstGut,ZahlungsDatum,DarlehensAnfangsDatum), DarlehensAnfangsDatum)</f>
        <v>50467</v>
      </c>
      <c r="D172" s="80">
        <f>IFERROR(IF(DarlehenNichtBezahlt*DarlehenIstGut,DarlehensWert,""), "")</f>
        <v>265073.02699800371</v>
      </c>
      <c r="E172" s="80">
        <f>IFERROR(IF(DarlehenNichtBezahlt*DarlehenIstGut,MonatlicheZahlung,0), 0)</f>
        <v>1798.0273906504115</v>
      </c>
      <c r="F172" s="80">
        <f>IFERROR(IF(DarlehenNichtBezahlt*DarlehenIstGut,Kapital,0), 0)</f>
        <v>1024.8977285729011</v>
      </c>
      <c r="G172" s="80">
        <f>IFERROR(IF(DarlehenNichtBezahlt*DarlehenIstGut,ZinsBetrag,0), 0)</f>
        <v>773.12966207751037</v>
      </c>
      <c r="H172" s="80">
        <f>IFERROR(IF(DarlehenNichtBezahlt*DarlehenIstGut,AbschlussSaldo,0), 0)</f>
        <v>264048.12926943082</v>
      </c>
      <c r="I172" s="71">
        <f>IF(LEN(Finanzierungsrechner!$B172)=0,0,YEAR(Finanzierungsrechner!$C172))</f>
        <v>2038</v>
      </c>
      <c r="J172" s="71" t="str">
        <f t="array" ref="J172">IFERROR(INDEX(Finanzierungsrechner!$I$17:$I$255,MATCH(0,COUNTIF($J$16:J171,Finanzierungsrechner!$I$17:$I$255),0)),"")</f>
        <v/>
      </c>
      <c r="K172" s="70">
        <f>SUMIF(Finanzierungsrechner!$I$17:$I$255,"&lt;=" &amp;Finanzierungsrechner!$J172,Finanzierungsrechner!$F$17:$F$255)</f>
        <v>0</v>
      </c>
      <c r="L172" s="72">
        <f>SUMIF(Finanzierungsrechner!$I$17:$I$255,"&lt;=" &amp;Finanzierungsrechner!$J172,Finanzierungsrechner!$G$17:$G$255)</f>
        <v>0</v>
      </c>
      <c r="M172" s="72">
        <f t="array" ref="M172">IF(MIN(IF(Finanzierungsrechner!$I$17:$I$255=J172,Finanzierungsrechner!$H$17:$H$255))&lt;0,0,MIN(IF(Finanzierungsrechner!$I$17:$I$255=J172,Finanzierungsrechner!$H$17:$H$255)))</f>
        <v>0</v>
      </c>
      <c r="O172" s="46"/>
      <c r="P172" s="46"/>
      <c r="Q172" s="46"/>
    </row>
    <row r="173" spans="2:17" ht="20.100000000000001" customHeight="1">
      <c r="B173" s="76">
        <f>IFERROR(IF(DarlehenNichtBezahlt*DarlehenIstGut,ZahlungNummer,""), "")</f>
        <v>157</v>
      </c>
      <c r="C173" s="77">
        <f>IFERROR(IF(DarlehenNichtBezahlt*DarlehenIstGut,ZahlungsDatum,DarlehensAnfangsDatum), DarlehensAnfangsDatum)</f>
        <v>50498</v>
      </c>
      <c r="D173" s="78">
        <f>IFERROR(IF(DarlehenNichtBezahlt*DarlehenIstGut,DarlehensWert,""), "")</f>
        <v>264048.12926943082</v>
      </c>
      <c r="E173" s="78">
        <f>IFERROR(IF(DarlehenNichtBezahlt*DarlehenIstGut,MonatlicheZahlung,0), 0)</f>
        <v>1798.0273906504115</v>
      </c>
      <c r="F173" s="78">
        <f>IFERROR(IF(DarlehenNichtBezahlt*DarlehenIstGut,Kapital,0), 0)</f>
        <v>1027.8870136145722</v>
      </c>
      <c r="G173" s="78">
        <f>IFERROR(IF(DarlehenNichtBezahlt*DarlehenIstGut,ZinsBetrag,0), 0)</f>
        <v>770.14037703583926</v>
      </c>
      <c r="H173" s="78">
        <f>IFERROR(IF(DarlehenNichtBezahlt*DarlehenIstGut,AbschlussSaldo,0), 0)</f>
        <v>263020.24225581635</v>
      </c>
      <c r="I173" s="68">
        <f>IF(LEN(Finanzierungsrechner!$B173)=0,0,YEAR(Finanzierungsrechner!$C173))</f>
        <v>2038</v>
      </c>
      <c r="J173" s="68" t="str">
        <f t="array" ref="J173">IFERROR(INDEX(Finanzierungsrechner!$I$17:$I$255,MATCH(0,COUNTIF($J$16:J172,Finanzierungsrechner!$I$17:$I$255),0)),"")</f>
        <v/>
      </c>
      <c r="K173" s="67">
        <f>SUMIF(Finanzierungsrechner!$I$17:$I$255,"&lt;=" &amp;Finanzierungsrechner!$J173,Finanzierungsrechner!$F$17:$F$255)</f>
        <v>0</v>
      </c>
      <c r="L173" s="69">
        <f>SUMIF(Finanzierungsrechner!$I$17:$I$255,"&lt;=" &amp;Finanzierungsrechner!$J173,Finanzierungsrechner!$G$17:$G$255)</f>
        <v>0</v>
      </c>
      <c r="M173" s="69">
        <f t="array" ref="M173">IF(MIN(IF(Finanzierungsrechner!$I$17:$I$255=J173,Finanzierungsrechner!$H$17:$H$255))&lt;0,0,MIN(IF(Finanzierungsrechner!$I$17:$I$255=J173,Finanzierungsrechner!$H$17:$H$255)))</f>
        <v>0</v>
      </c>
      <c r="O173" s="46"/>
      <c r="P173" s="46"/>
      <c r="Q173" s="46"/>
    </row>
    <row r="174" spans="2:17" ht="20.100000000000001" customHeight="1">
      <c r="B174" s="76">
        <f>IFERROR(IF(DarlehenNichtBezahlt*DarlehenIstGut,ZahlungNummer,""), "")</f>
        <v>158</v>
      </c>
      <c r="C174" s="79">
        <f>IFERROR(IF(DarlehenNichtBezahlt*DarlehenIstGut,ZahlungsDatum,DarlehensAnfangsDatum), DarlehensAnfangsDatum)</f>
        <v>50528</v>
      </c>
      <c r="D174" s="80">
        <f>IFERROR(IF(DarlehenNichtBezahlt*DarlehenIstGut,DarlehensWert,""), "")</f>
        <v>263020.24225581635</v>
      </c>
      <c r="E174" s="80">
        <f>IFERROR(IF(DarlehenNichtBezahlt*DarlehenIstGut,MonatlicheZahlung,0), 0)</f>
        <v>1798.0273906504115</v>
      </c>
      <c r="F174" s="80">
        <f>IFERROR(IF(DarlehenNichtBezahlt*DarlehenIstGut,Kapital,0), 0)</f>
        <v>1030.8850174042814</v>
      </c>
      <c r="G174" s="80">
        <f>IFERROR(IF(DarlehenNichtBezahlt*DarlehenIstGut,ZinsBetrag,0), 0)</f>
        <v>767.14237324613021</v>
      </c>
      <c r="H174" s="80">
        <f>IFERROR(IF(DarlehenNichtBezahlt*DarlehenIstGut,AbschlussSaldo,0), 0)</f>
        <v>261989.35723841196</v>
      </c>
      <c r="I174" s="71">
        <f>IF(LEN(Finanzierungsrechner!$B174)=0,0,YEAR(Finanzierungsrechner!$C174))</f>
        <v>2038</v>
      </c>
      <c r="J174" s="71" t="str">
        <f t="array" ref="J174">IFERROR(INDEX(Finanzierungsrechner!$I$17:$I$255,MATCH(0,COUNTIF($J$16:J173,Finanzierungsrechner!$I$17:$I$255),0)),"")</f>
        <v/>
      </c>
      <c r="K174" s="70">
        <f>SUMIF(Finanzierungsrechner!$I$17:$I$255,"&lt;=" &amp;Finanzierungsrechner!$J174,Finanzierungsrechner!$F$17:$F$255)</f>
        <v>0</v>
      </c>
      <c r="L174" s="72">
        <f>SUMIF(Finanzierungsrechner!$I$17:$I$255,"&lt;=" &amp;Finanzierungsrechner!$J174,Finanzierungsrechner!$G$17:$G$255)</f>
        <v>0</v>
      </c>
      <c r="M174" s="72">
        <f t="array" ref="M174">IF(MIN(IF(Finanzierungsrechner!$I$17:$I$255=J174,Finanzierungsrechner!$H$17:$H$255))&lt;0,0,MIN(IF(Finanzierungsrechner!$I$17:$I$255=J174,Finanzierungsrechner!$H$17:$H$255)))</f>
        <v>0</v>
      </c>
      <c r="O174" s="46"/>
      <c r="P174" s="46"/>
      <c r="Q174" s="46"/>
    </row>
    <row r="175" spans="2:17" ht="20.100000000000001" customHeight="1">
      <c r="B175" s="76">
        <f>IFERROR(IF(DarlehenNichtBezahlt*DarlehenIstGut,ZahlungNummer,""), "")</f>
        <v>159</v>
      </c>
      <c r="C175" s="77">
        <f>IFERROR(IF(DarlehenNichtBezahlt*DarlehenIstGut,ZahlungsDatum,DarlehensAnfangsDatum), DarlehensAnfangsDatum)</f>
        <v>50559</v>
      </c>
      <c r="D175" s="78">
        <f>IFERROR(IF(DarlehenNichtBezahlt*DarlehenIstGut,DarlehensWert,""), "")</f>
        <v>261989.35723841196</v>
      </c>
      <c r="E175" s="78">
        <f>IFERROR(IF(DarlehenNichtBezahlt*DarlehenIstGut,MonatlicheZahlung,0), 0)</f>
        <v>1798.0273906504115</v>
      </c>
      <c r="F175" s="78">
        <f>IFERROR(IF(DarlehenNichtBezahlt*DarlehenIstGut,Kapital,0), 0)</f>
        <v>1033.8917653717103</v>
      </c>
      <c r="G175" s="78">
        <f>IFERROR(IF(DarlehenNichtBezahlt*DarlehenIstGut,ZinsBetrag,0), 0)</f>
        <v>764.1356252787009</v>
      </c>
      <c r="H175" s="78">
        <f>IFERROR(IF(DarlehenNichtBezahlt*DarlehenIstGut,AbschlussSaldo,0), 0)</f>
        <v>260955.46547304024</v>
      </c>
      <c r="I175" s="68">
        <f>IF(LEN(Finanzierungsrechner!$B175)=0,0,YEAR(Finanzierungsrechner!$C175))</f>
        <v>2038</v>
      </c>
      <c r="J175" s="68" t="str">
        <f t="array" ref="J175">IFERROR(INDEX(Finanzierungsrechner!$I$17:$I$255,MATCH(0,COUNTIF($J$16:J174,Finanzierungsrechner!$I$17:$I$255),0)),"")</f>
        <v/>
      </c>
      <c r="K175" s="67">
        <f>SUMIF(Finanzierungsrechner!$I$17:$I$255,"&lt;=" &amp;Finanzierungsrechner!$J175,Finanzierungsrechner!$F$17:$F$255)</f>
        <v>0</v>
      </c>
      <c r="L175" s="69">
        <f>SUMIF(Finanzierungsrechner!$I$17:$I$255,"&lt;=" &amp;Finanzierungsrechner!$J175,Finanzierungsrechner!$G$17:$G$255)</f>
        <v>0</v>
      </c>
      <c r="M175" s="69">
        <f t="array" ref="M175">IF(MIN(IF(Finanzierungsrechner!$I$17:$I$255=J175,Finanzierungsrechner!$H$17:$H$255))&lt;0,0,MIN(IF(Finanzierungsrechner!$I$17:$I$255=J175,Finanzierungsrechner!$H$17:$H$255)))</f>
        <v>0</v>
      </c>
      <c r="O175" s="46"/>
      <c r="P175" s="46"/>
      <c r="Q175" s="46"/>
    </row>
    <row r="176" spans="2:17" ht="20.100000000000001" customHeight="1">
      <c r="B176" s="76">
        <f>IFERROR(IF(DarlehenNichtBezahlt*DarlehenIstGut,ZahlungNummer,""), "")</f>
        <v>160</v>
      </c>
      <c r="C176" s="79">
        <f>IFERROR(IF(DarlehenNichtBezahlt*DarlehenIstGut,ZahlungsDatum,DarlehensAnfangsDatum), DarlehensAnfangsDatum)</f>
        <v>50589</v>
      </c>
      <c r="D176" s="80">
        <f>IFERROR(IF(DarlehenNichtBezahlt*DarlehenIstGut,DarlehensWert,""), "")</f>
        <v>260955.46547304024</v>
      </c>
      <c r="E176" s="80">
        <f>IFERROR(IF(DarlehenNichtBezahlt*DarlehenIstGut,MonatlicheZahlung,0), 0)</f>
        <v>1798.0273906504115</v>
      </c>
      <c r="F176" s="80">
        <f>IFERROR(IF(DarlehenNichtBezahlt*DarlehenIstGut,Kapital,0), 0)</f>
        <v>1036.9072830207112</v>
      </c>
      <c r="G176" s="80">
        <f>IFERROR(IF(DarlehenNichtBezahlt*DarlehenIstGut,ZinsBetrag,0), 0)</f>
        <v>761.1201076297001</v>
      </c>
      <c r="H176" s="80">
        <f>IFERROR(IF(DarlehenNichtBezahlt*DarlehenIstGut,AbschlussSaldo,0), 0)</f>
        <v>259918.55819001957</v>
      </c>
      <c r="I176" s="71">
        <f>IF(LEN(Finanzierungsrechner!$B176)=0,0,YEAR(Finanzierungsrechner!$C176))</f>
        <v>2038</v>
      </c>
      <c r="J176" s="71" t="str">
        <f t="array" ref="J176">IFERROR(INDEX(Finanzierungsrechner!$I$17:$I$255,MATCH(0,COUNTIF($J$16:J175,Finanzierungsrechner!$I$17:$I$255),0)),"")</f>
        <v/>
      </c>
      <c r="K176" s="70">
        <f>SUMIF(Finanzierungsrechner!$I$17:$I$255,"&lt;=" &amp;Finanzierungsrechner!$J176,Finanzierungsrechner!$F$17:$F$255)</f>
        <v>0</v>
      </c>
      <c r="L176" s="72">
        <f>SUMIF(Finanzierungsrechner!$I$17:$I$255,"&lt;=" &amp;Finanzierungsrechner!$J176,Finanzierungsrechner!$G$17:$G$255)</f>
        <v>0</v>
      </c>
      <c r="M176" s="72">
        <f t="array" ref="M176">IF(MIN(IF(Finanzierungsrechner!$I$17:$I$255=J176,Finanzierungsrechner!$H$17:$H$255))&lt;0,0,MIN(IF(Finanzierungsrechner!$I$17:$I$255=J176,Finanzierungsrechner!$H$17:$H$255)))</f>
        <v>0</v>
      </c>
      <c r="O176" s="46"/>
      <c r="P176" s="46"/>
      <c r="Q176" s="46"/>
    </row>
    <row r="177" spans="2:17" ht="20.100000000000001" customHeight="1">
      <c r="B177" s="76">
        <f>IFERROR(IF(DarlehenNichtBezahlt*DarlehenIstGut,ZahlungNummer,""), "")</f>
        <v>161</v>
      </c>
      <c r="C177" s="77">
        <f>IFERROR(IF(DarlehenNichtBezahlt*DarlehenIstGut,ZahlungsDatum,DarlehensAnfangsDatum), DarlehensAnfangsDatum)</f>
        <v>50620</v>
      </c>
      <c r="D177" s="78">
        <f>IFERROR(IF(DarlehenNichtBezahlt*DarlehenIstGut,DarlehensWert,""), "")</f>
        <v>259918.55819001957</v>
      </c>
      <c r="E177" s="78">
        <f>IFERROR(IF(DarlehenNichtBezahlt*DarlehenIstGut,MonatlicheZahlung,0), 0)</f>
        <v>1798.0273906504115</v>
      </c>
      <c r="F177" s="78">
        <f>IFERROR(IF(DarlehenNichtBezahlt*DarlehenIstGut,Kapital,0), 0)</f>
        <v>1039.9315959295218</v>
      </c>
      <c r="G177" s="78">
        <f>IFERROR(IF(DarlehenNichtBezahlt*DarlehenIstGut,ZinsBetrag,0), 0)</f>
        <v>758.0957947208899</v>
      </c>
      <c r="H177" s="78">
        <f>IFERROR(IF(DarlehenNichtBezahlt*DarlehenIstGut,AbschlussSaldo,0), 0)</f>
        <v>258878.62659409008</v>
      </c>
      <c r="I177" s="68">
        <f>IF(LEN(Finanzierungsrechner!$B177)=0,0,YEAR(Finanzierungsrechner!$C177))</f>
        <v>2038</v>
      </c>
      <c r="J177" s="68" t="str">
        <f t="array" ref="J177">IFERROR(INDEX(Finanzierungsrechner!$I$17:$I$255,MATCH(0,COUNTIF($J$16:J176,Finanzierungsrechner!$I$17:$I$255),0)),"")</f>
        <v/>
      </c>
      <c r="K177" s="67">
        <f>SUMIF(Finanzierungsrechner!$I$17:$I$255,"&lt;=" &amp;Finanzierungsrechner!$J177,Finanzierungsrechner!$F$17:$F$255)</f>
        <v>0</v>
      </c>
      <c r="L177" s="69">
        <f>SUMIF(Finanzierungsrechner!$I$17:$I$255,"&lt;=" &amp;Finanzierungsrechner!$J177,Finanzierungsrechner!$G$17:$G$255)</f>
        <v>0</v>
      </c>
      <c r="M177" s="69">
        <f t="array" ref="M177">IF(MIN(IF(Finanzierungsrechner!$I$17:$I$255=J177,Finanzierungsrechner!$H$17:$H$255))&lt;0,0,MIN(IF(Finanzierungsrechner!$I$17:$I$255=J177,Finanzierungsrechner!$H$17:$H$255)))</f>
        <v>0</v>
      </c>
      <c r="O177" s="46"/>
      <c r="P177" s="46"/>
      <c r="Q177" s="46"/>
    </row>
    <row r="178" spans="2:17" ht="20.100000000000001" customHeight="1">
      <c r="B178" s="76">
        <f>IFERROR(IF(DarlehenNichtBezahlt*DarlehenIstGut,ZahlungNummer,""), "")</f>
        <v>162</v>
      </c>
      <c r="C178" s="79">
        <f>IFERROR(IF(DarlehenNichtBezahlt*DarlehenIstGut,ZahlungsDatum,DarlehensAnfangsDatum), DarlehensAnfangsDatum)</f>
        <v>50651</v>
      </c>
      <c r="D178" s="80">
        <f>IFERROR(IF(DarlehenNichtBezahlt*DarlehenIstGut,DarlehensWert,""), "")</f>
        <v>258878.62659409008</v>
      </c>
      <c r="E178" s="80">
        <f>IFERROR(IF(DarlehenNichtBezahlt*DarlehenIstGut,MonatlicheZahlung,0), 0)</f>
        <v>1798.0273906504115</v>
      </c>
      <c r="F178" s="80">
        <f>IFERROR(IF(DarlehenNichtBezahlt*DarlehenIstGut,Kapital,0), 0)</f>
        <v>1042.964729750983</v>
      </c>
      <c r="G178" s="80">
        <f>IFERROR(IF(DarlehenNichtBezahlt*DarlehenIstGut,ZinsBetrag,0), 0)</f>
        <v>755.06266089942869</v>
      </c>
      <c r="H178" s="80">
        <f>IFERROR(IF(DarlehenNichtBezahlt*DarlehenIstGut,AbschlussSaldo,0), 0)</f>
        <v>257835.6618643392</v>
      </c>
      <c r="I178" s="71">
        <f>IF(LEN(Finanzierungsrechner!$B178)=0,0,YEAR(Finanzierungsrechner!$C178))</f>
        <v>2038</v>
      </c>
      <c r="J178" s="71" t="str">
        <f t="array" ref="J178">IFERROR(INDEX(Finanzierungsrechner!$I$17:$I$255,MATCH(0,COUNTIF($J$16:J177,Finanzierungsrechner!$I$17:$I$255),0)),"")</f>
        <v/>
      </c>
      <c r="K178" s="70">
        <f>SUMIF(Finanzierungsrechner!$I$17:$I$255,"&lt;=" &amp;Finanzierungsrechner!$J178,Finanzierungsrechner!$F$17:$F$255)</f>
        <v>0</v>
      </c>
      <c r="L178" s="72">
        <f>SUMIF(Finanzierungsrechner!$I$17:$I$255,"&lt;=" &amp;Finanzierungsrechner!$J178,Finanzierungsrechner!$G$17:$G$255)</f>
        <v>0</v>
      </c>
      <c r="M178" s="72">
        <f t="array" ref="M178">IF(MIN(IF(Finanzierungsrechner!$I$17:$I$255=J178,Finanzierungsrechner!$H$17:$H$255))&lt;0,0,MIN(IF(Finanzierungsrechner!$I$17:$I$255=J178,Finanzierungsrechner!$H$17:$H$255)))</f>
        <v>0</v>
      </c>
      <c r="O178" s="46"/>
      <c r="P178" s="46"/>
      <c r="Q178" s="46"/>
    </row>
    <row r="179" spans="2:17" ht="20.100000000000001" customHeight="1">
      <c r="B179" s="76">
        <f>IFERROR(IF(DarlehenNichtBezahlt*DarlehenIstGut,ZahlungNummer,""), "")</f>
        <v>163</v>
      </c>
      <c r="C179" s="77">
        <f>IFERROR(IF(DarlehenNichtBezahlt*DarlehenIstGut,ZahlungsDatum,DarlehensAnfangsDatum), DarlehensAnfangsDatum)</f>
        <v>50681</v>
      </c>
      <c r="D179" s="78">
        <f>IFERROR(IF(DarlehenNichtBezahlt*DarlehenIstGut,DarlehensWert,""), "")</f>
        <v>257835.6618643392</v>
      </c>
      <c r="E179" s="78">
        <f>IFERROR(IF(DarlehenNichtBezahlt*DarlehenIstGut,MonatlicheZahlung,0), 0)</f>
        <v>1798.0273906504115</v>
      </c>
      <c r="F179" s="78">
        <f>IFERROR(IF(DarlehenNichtBezahlt*DarlehenIstGut,Kapital,0), 0)</f>
        <v>1046.0067102127564</v>
      </c>
      <c r="G179" s="78">
        <f>IFERROR(IF(DarlehenNichtBezahlt*DarlehenIstGut,ZinsBetrag,0), 0)</f>
        <v>752.02068043765485</v>
      </c>
      <c r="H179" s="78">
        <f>IFERROR(IF(DarlehenNichtBezahlt*DarlehenIstGut,AbschlussSaldo,0), 0)</f>
        <v>256789.65515412641</v>
      </c>
      <c r="I179" s="68">
        <f>IF(LEN(Finanzierungsrechner!$B179)=0,0,YEAR(Finanzierungsrechner!$C179))</f>
        <v>2038</v>
      </c>
      <c r="J179" s="68" t="str">
        <f t="array" ref="J179">IFERROR(INDEX(Finanzierungsrechner!$I$17:$I$255,MATCH(0,COUNTIF($J$16:J178,Finanzierungsrechner!$I$17:$I$255),0)),"")</f>
        <v/>
      </c>
      <c r="K179" s="67">
        <f>SUMIF(Finanzierungsrechner!$I$17:$I$255,"&lt;=" &amp;Finanzierungsrechner!$J179,Finanzierungsrechner!$F$17:$F$255)</f>
        <v>0</v>
      </c>
      <c r="L179" s="69">
        <f>SUMIF(Finanzierungsrechner!$I$17:$I$255,"&lt;=" &amp;Finanzierungsrechner!$J179,Finanzierungsrechner!$G$17:$G$255)</f>
        <v>0</v>
      </c>
      <c r="M179" s="69">
        <f t="array" ref="M179">IF(MIN(IF(Finanzierungsrechner!$I$17:$I$255=J179,Finanzierungsrechner!$H$17:$H$255))&lt;0,0,MIN(IF(Finanzierungsrechner!$I$17:$I$255=J179,Finanzierungsrechner!$H$17:$H$255)))</f>
        <v>0</v>
      </c>
      <c r="O179" s="46"/>
      <c r="P179" s="46"/>
      <c r="Q179" s="46"/>
    </row>
    <row r="180" spans="2:17" ht="20.100000000000001" customHeight="1">
      <c r="B180" s="76">
        <f>IFERROR(IF(DarlehenNichtBezahlt*DarlehenIstGut,ZahlungNummer,""), "")</f>
        <v>164</v>
      </c>
      <c r="C180" s="79">
        <f>IFERROR(IF(DarlehenNichtBezahlt*DarlehenIstGut,ZahlungsDatum,DarlehensAnfangsDatum), DarlehensAnfangsDatum)</f>
        <v>50712</v>
      </c>
      <c r="D180" s="80">
        <f>IFERROR(IF(DarlehenNichtBezahlt*DarlehenIstGut,DarlehensWert,""), "")</f>
        <v>256789.65515412641</v>
      </c>
      <c r="E180" s="80">
        <f>IFERROR(IF(DarlehenNichtBezahlt*DarlehenIstGut,MonatlicheZahlung,0), 0)</f>
        <v>1798.0273906504115</v>
      </c>
      <c r="F180" s="80">
        <f>IFERROR(IF(DarlehenNichtBezahlt*DarlehenIstGut,Kapital,0), 0)</f>
        <v>1049.0575631175436</v>
      </c>
      <c r="G180" s="80">
        <f>IFERROR(IF(DarlehenNichtBezahlt*DarlehenIstGut,ZinsBetrag,0), 0)</f>
        <v>748.96982753286784</v>
      </c>
      <c r="H180" s="80">
        <f>IFERROR(IF(DarlehenNichtBezahlt*DarlehenIstGut,AbschlussSaldo,0), 0)</f>
        <v>255740.59759100887</v>
      </c>
      <c r="I180" s="71">
        <f>IF(LEN(Finanzierungsrechner!$B180)=0,0,YEAR(Finanzierungsrechner!$C180))</f>
        <v>2038</v>
      </c>
      <c r="J180" s="71" t="str">
        <f t="array" ref="J180">IFERROR(INDEX(Finanzierungsrechner!$I$17:$I$255,MATCH(0,COUNTIF($J$16:J179,Finanzierungsrechner!$I$17:$I$255),0)),"")</f>
        <v/>
      </c>
      <c r="K180" s="70">
        <f>SUMIF(Finanzierungsrechner!$I$17:$I$255,"&lt;=" &amp;Finanzierungsrechner!$J180,Finanzierungsrechner!$F$17:$F$255)</f>
        <v>0</v>
      </c>
      <c r="L180" s="72">
        <f>SUMIF(Finanzierungsrechner!$I$17:$I$255,"&lt;=" &amp;Finanzierungsrechner!$J180,Finanzierungsrechner!$G$17:$G$255)</f>
        <v>0</v>
      </c>
      <c r="M180" s="72">
        <f t="array" ref="M180">IF(MIN(IF(Finanzierungsrechner!$I$17:$I$255=J180,Finanzierungsrechner!$H$17:$H$255))&lt;0,0,MIN(IF(Finanzierungsrechner!$I$17:$I$255=J180,Finanzierungsrechner!$H$17:$H$255)))</f>
        <v>0</v>
      </c>
      <c r="O180" s="46"/>
      <c r="P180" s="46"/>
      <c r="Q180" s="46"/>
    </row>
    <row r="181" spans="2:17" ht="20.100000000000001" customHeight="1">
      <c r="B181" s="76">
        <f>IFERROR(IF(DarlehenNichtBezahlt*DarlehenIstGut,ZahlungNummer,""), "")</f>
        <v>165</v>
      </c>
      <c r="C181" s="77">
        <f>IFERROR(IF(DarlehenNichtBezahlt*DarlehenIstGut,ZahlungsDatum,DarlehensAnfangsDatum), DarlehensAnfangsDatum)</f>
        <v>50742</v>
      </c>
      <c r="D181" s="78">
        <f>IFERROR(IF(DarlehenNichtBezahlt*DarlehenIstGut,DarlehensWert,""), "")</f>
        <v>255740.59759100887</v>
      </c>
      <c r="E181" s="78">
        <f>IFERROR(IF(DarlehenNichtBezahlt*DarlehenIstGut,MonatlicheZahlung,0), 0)</f>
        <v>1798.0273906504115</v>
      </c>
      <c r="F181" s="78">
        <f>IFERROR(IF(DarlehenNichtBezahlt*DarlehenIstGut,Kapital,0), 0)</f>
        <v>1052.1173143433032</v>
      </c>
      <c r="G181" s="78">
        <f>IFERROR(IF(DarlehenNichtBezahlt*DarlehenIstGut,ZinsBetrag,0), 0)</f>
        <v>745.91007630710828</v>
      </c>
      <c r="H181" s="78">
        <f>IFERROR(IF(DarlehenNichtBezahlt*DarlehenIstGut,AbschlussSaldo,0), 0)</f>
        <v>254688.48027666559</v>
      </c>
      <c r="I181" s="68">
        <f>IF(LEN(Finanzierungsrechner!$B181)=0,0,YEAR(Finanzierungsrechner!$C181))</f>
        <v>2038</v>
      </c>
      <c r="J181" s="68" t="str">
        <f t="array" ref="J181">IFERROR(INDEX(Finanzierungsrechner!$I$17:$I$255,MATCH(0,COUNTIF($J$16:J180,Finanzierungsrechner!$I$17:$I$255),0)),"")</f>
        <v/>
      </c>
      <c r="K181" s="67">
        <f>SUMIF(Finanzierungsrechner!$I$17:$I$255,"&lt;=" &amp;Finanzierungsrechner!$J181,Finanzierungsrechner!$F$17:$F$255)</f>
        <v>0</v>
      </c>
      <c r="L181" s="69">
        <f>SUMIF(Finanzierungsrechner!$I$17:$I$255,"&lt;=" &amp;Finanzierungsrechner!$J181,Finanzierungsrechner!$G$17:$G$255)</f>
        <v>0</v>
      </c>
      <c r="M181" s="69">
        <f t="array" ref="M181">IF(MIN(IF(Finanzierungsrechner!$I$17:$I$255=J181,Finanzierungsrechner!$H$17:$H$255))&lt;0,0,MIN(IF(Finanzierungsrechner!$I$17:$I$255=J181,Finanzierungsrechner!$H$17:$H$255)))</f>
        <v>0</v>
      </c>
      <c r="O181" s="46"/>
      <c r="P181" s="46"/>
      <c r="Q181" s="46"/>
    </row>
    <row r="182" spans="2:17" ht="20.100000000000001" customHeight="1">
      <c r="B182" s="76">
        <f>IFERROR(IF(DarlehenNichtBezahlt*DarlehenIstGut,ZahlungNummer,""), "")</f>
        <v>166</v>
      </c>
      <c r="C182" s="79">
        <f>IFERROR(IF(DarlehenNichtBezahlt*DarlehenIstGut,ZahlungsDatum,DarlehensAnfangsDatum), DarlehensAnfangsDatum)</f>
        <v>50773</v>
      </c>
      <c r="D182" s="80">
        <f>IFERROR(IF(DarlehenNichtBezahlt*DarlehenIstGut,DarlehensWert,""), "")</f>
        <v>254688.48027666559</v>
      </c>
      <c r="E182" s="80">
        <f>IFERROR(IF(DarlehenNichtBezahlt*DarlehenIstGut,MonatlicheZahlung,0), 0)</f>
        <v>1798.0273906504115</v>
      </c>
      <c r="F182" s="80">
        <f>IFERROR(IF(DarlehenNichtBezahlt*DarlehenIstGut,Kapital,0), 0)</f>
        <v>1055.1859898434711</v>
      </c>
      <c r="G182" s="80">
        <f>IFERROR(IF(DarlehenNichtBezahlt*DarlehenIstGut,ZinsBetrag,0), 0)</f>
        <v>742.84140080694033</v>
      </c>
      <c r="H182" s="80">
        <f>IFERROR(IF(DarlehenNichtBezahlt*DarlehenIstGut,AbschlussSaldo,0), 0)</f>
        <v>253633.29428682203</v>
      </c>
      <c r="I182" s="71">
        <f>IF(LEN(Finanzierungsrechner!$B182)=0,0,YEAR(Finanzierungsrechner!$C182))</f>
        <v>2039</v>
      </c>
      <c r="J182" s="71" t="str">
        <f t="array" ref="J182">IFERROR(INDEX(Finanzierungsrechner!$I$17:$I$255,MATCH(0,COUNTIF($J$16:J181,Finanzierungsrechner!$I$17:$I$255),0)),"")</f>
        <v/>
      </c>
      <c r="K182" s="70">
        <f>SUMIF(Finanzierungsrechner!$I$17:$I$255,"&lt;=" &amp;Finanzierungsrechner!$J182,Finanzierungsrechner!$F$17:$F$255)</f>
        <v>0</v>
      </c>
      <c r="L182" s="72">
        <f>SUMIF(Finanzierungsrechner!$I$17:$I$255,"&lt;=" &amp;Finanzierungsrechner!$J182,Finanzierungsrechner!$G$17:$G$255)</f>
        <v>0</v>
      </c>
      <c r="M182" s="72">
        <f t="array" ref="M182">IF(MIN(IF(Finanzierungsrechner!$I$17:$I$255=J182,Finanzierungsrechner!$H$17:$H$255))&lt;0,0,MIN(IF(Finanzierungsrechner!$I$17:$I$255=J182,Finanzierungsrechner!$H$17:$H$255)))</f>
        <v>0</v>
      </c>
      <c r="O182" s="46"/>
      <c r="P182" s="46"/>
      <c r="Q182" s="46"/>
    </row>
    <row r="183" spans="2:17" ht="20.100000000000001" customHeight="1">
      <c r="B183" s="76">
        <f>IFERROR(IF(DarlehenNichtBezahlt*DarlehenIstGut,ZahlungNummer,""), "")</f>
        <v>167</v>
      </c>
      <c r="C183" s="77">
        <f>IFERROR(IF(DarlehenNichtBezahlt*DarlehenIstGut,ZahlungsDatum,DarlehensAnfangsDatum), DarlehensAnfangsDatum)</f>
        <v>50804</v>
      </c>
      <c r="D183" s="78">
        <f>IFERROR(IF(DarlehenNichtBezahlt*DarlehenIstGut,DarlehensWert,""), "")</f>
        <v>253633.29428682203</v>
      </c>
      <c r="E183" s="78">
        <f>IFERROR(IF(DarlehenNichtBezahlt*DarlehenIstGut,MonatlicheZahlung,0), 0)</f>
        <v>1798.0273906504115</v>
      </c>
      <c r="F183" s="78">
        <f>IFERROR(IF(DarlehenNichtBezahlt*DarlehenIstGut,Kapital,0), 0)</f>
        <v>1058.2636156471813</v>
      </c>
      <c r="G183" s="78">
        <f>IFERROR(IF(DarlehenNichtBezahlt*DarlehenIstGut,ZinsBetrag,0), 0)</f>
        <v>739.76377500322997</v>
      </c>
      <c r="H183" s="78">
        <f>IFERROR(IF(DarlehenNichtBezahlt*DarlehenIstGut,AbschlussSaldo,0), 0)</f>
        <v>252575.03067117481</v>
      </c>
      <c r="I183" s="68">
        <f>IF(LEN(Finanzierungsrechner!$B183)=0,0,YEAR(Finanzierungsrechner!$C183))</f>
        <v>2039</v>
      </c>
      <c r="J183" s="68" t="str">
        <f t="array" ref="J183">IFERROR(INDEX(Finanzierungsrechner!$I$17:$I$255,MATCH(0,COUNTIF($J$16:J182,Finanzierungsrechner!$I$17:$I$255),0)),"")</f>
        <v/>
      </c>
      <c r="K183" s="67">
        <f>SUMIF(Finanzierungsrechner!$I$17:$I$255,"&lt;=" &amp;Finanzierungsrechner!$J183,Finanzierungsrechner!$F$17:$F$255)</f>
        <v>0</v>
      </c>
      <c r="L183" s="69">
        <f>SUMIF(Finanzierungsrechner!$I$17:$I$255,"&lt;=" &amp;Finanzierungsrechner!$J183,Finanzierungsrechner!$G$17:$G$255)</f>
        <v>0</v>
      </c>
      <c r="M183" s="69">
        <f t="array" ref="M183">IF(MIN(IF(Finanzierungsrechner!$I$17:$I$255=J183,Finanzierungsrechner!$H$17:$H$255))&lt;0,0,MIN(IF(Finanzierungsrechner!$I$17:$I$255=J183,Finanzierungsrechner!$H$17:$H$255)))</f>
        <v>0</v>
      </c>
      <c r="O183" s="46"/>
      <c r="P183" s="46"/>
      <c r="Q183" s="46"/>
    </row>
    <row r="184" spans="2:17" ht="20.100000000000001" customHeight="1">
      <c r="B184" s="76">
        <f>IFERROR(IF(DarlehenNichtBezahlt*DarlehenIstGut,ZahlungNummer,""), "")</f>
        <v>168</v>
      </c>
      <c r="C184" s="79">
        <f>IFERROR(IF(DarlehenNichtBezahlt*DarlehenIstGut,ZahlungsDatum,DarlehensAnfangsDatum), DarlehensAnfangsDatum)</f>
        <v>50832</v>
      </c>
      <c r="D184" s="80">
        <f>IFERROR(IF(DarlehenNichtBezahlt*DarlehenIstGut,DarlehensWert,""), "")</f>
        <v>252575.03067117481</v>
      </c>
      <c r="E184" s="80">
        <f>IFERROR(IF(DarlehenNichtBezahlt*DarlehenIstGut,MonatlicheZahlung,0), 0)</f>
        <v>1798.0273906504115</v>
      </c>
      <c r="F184" s="80">
        <f>IFERROR(IF(DarlehenNichtBezahlt*DarlehenIstGut,Kapital,0), 0)</f>
        <v>1061.3502178594856</v>
      </c>
      <c r="G184" s="80">
        <f>IFERROR(IF(DarlehenNichtBezahlt*DarlehenIstGut,ZinsBetrag,0), 0)</f>
        <v>736.67717279092585</v>
      </c>
      <c r="H184" s="80">
        <f>IFERROR(IF(DarlehenNichtBezahlt*DarlehenIstGut,AbschlussSaldo,0), 0)</f>
        <v>251513.68045331538</v>
      </c>
      <c r="I184" s="71">
        <f>IF(LEN(Finanzierungsrechner!$B184)=0,0,YEAR(Finanzierungsrechner!$C184))</f>
        <v>2039</v>
      </c>
      <c r="J184" s="71" t="str">
        <f t="array" ref="J184">IFERROR(INDEX(Finanzierungsrechner!$I$17:$I$255,MATCH(0,COUNTIF($J$16:J183,Finanzierungsrechner!$I$17:$I$255),0)),"")</f>
        <v/>
      </c>
      <c r="K184" s="70">
        <f>SUMIF(Finanzierungsrechner!$I$17:$I$255,"&lt;=" &amp;Finanzierungsrechner!$J184,Finanzierungsrechner!$F$17:$F$255)</f>
        <v>0</v>
      </c>
      <c r="L184" s="72">
        <f>SUMIF(Finanzierungsrechner!$I$17:$I$255,"&lt;=" &amp;Finanzierungsrechner!$J184,Finanzierungsrechner!$G$17:$G$255)</f>
        <v>0</v>
      </c>
      <c r="M184" s="72">
        <f t="array" ref="M184">IF(MIN(IF(Finanzierungsrechner!$I$17:$I$255=J184,Finanzierungsrechner!$H$17:$H$255))&lt;0,0,MIN(IF(Finanzierungsrechner!$I$17:$I$255=J184,Finanzierungsrechner!$H$17:$H$255)))</f>
        <v>0</v>
      </c>
      <c r="O184" s="46"/>
      <c r="P184" s="46"/>
      <c r="Q184" s="46"/>
    </row>
    <row r="185" spans="2:17" ht="20.100000000000001" customHeight="1">
      <c r="B185" s="76">
        <f>IFERROR(IF(DarlehenNichtBezahlt*DarlehenIstGut,ZahlungNummer,""), "")</f>
        <v>169</v>
      </c>
      <c r="C185" s="77">
        <f>IFERROR(IF(DarlehenNichtBezahlt*DarlehenIstGut,ZahlungsDatum,DarlehensAnfangsDatum), DarlehensAnfangsDatum)</f>
        <v>50863</v>
      </c>
      <c r="D185" s="78">
        <f>IFERROR(IF(DarlehenNichtBezahlt*DarlehenIstGut,DarlehensWert,""), "")</f>
        <v>251513.68045331538</v>
      </c>
      <c r="E185" s="78">
        <f>IFERROR(IF(DarlehenNichtBezahlt*DarlehenIstGut,MonatlicheZahlung,0), 0)</f>
        <v>1798.0273906504115</v>
      </c>
      <c r="F185" s="78">
        <f>IFERROR(IF(DarlehenNichtBezahlt*DarlehenIstGut,Kapital,0), 0)</f>
        <v>1064.4458226615757</v>
      </c>
      <c r="G185" s="78">
        <f>IFERROR(IF(DarlehenNichtBezahlt*DarlehenIstGut,ZinsBetrag,0), 0)</f>
        <v>733.58156798883567</v>
      </c>
      <c r="H185" s="78">
        <f>IFERROR(IF(DarlehenNichtBezahlt*DarlehenIstGut,AbschlussSaldo,0), 0)</f>
        <v>250449.23463065381</v>
      </c>
      <c r="I185" s="68">
        <f>IF(LEN(Finanzierungsrechner!$B185)=0,0,YEAR(Finanzierungsrechner!$C185))</f>
        <v>2039</v>
      </c>
      <c r="J185" s="68" t="str">
        <f t="array" ref="J185">IFERROR(INDEX(Finanzierungsrechner!$I$17:$I$255,MATCH(0,COUNTIF($J$16:J184,Finanzierungsrechner!$I$17:$I$255),0)),"")</f>
        <v/>
      </c>
      <c r="K185" s="67">
        <f>SUMIF(Finanzierungsrechner!$I$17:$I$255,"&lt;=" &amp;Finanzierungsrechner!$J185,Finanzierungsrechner!$F$17:$F$255)</f>
        <v>0</v>
      </c>
      <c r="L185" s="69">
        <f>SUMIF(Finanzierungsrechner!$I$17:$I$255,"&lt;=" &amp;Finanzierungsrechner!$J185,Finanzierungsrechner!$G$17:$G$255)</f>
        <v>0</v>
      </c>
      <c r="M185" s="69">
        <f t="array" ref="M185">IF(MIN(IF(Finanzierungsrechner!$I$17:$I$255=J185,Finanzierungsrechner!$H$17:$H$255))&lt;0,0,MIN(IF(Finanzierungsrechner!$I$17:$I$255=J185,Finanzierungsrechner!$H$17:$H$255)))</f>
        <v>0</v>
      </c>
      <c r="O185" s="46"/>
      <c r="P185" s="46"/>
      <c r="Q185" s="46"/>
    </row>
    <row r="186" spans="2:17" ht="20.100000000000001" customHeight="1">
      <c r="B186" s="76">
        <f>IFERROR(IF(DarlehenNichtBezahlt*DarlehenIstGut,ZahlungNummer,""), "")</f>
        <v>170</v>
      </c>
      <c r="C186" s="79">
        <f>IFERROR(IF(DarlehenNichtBezahlt*DarlehenIstGut,ZahlungsDatum,DarlehensAnfangsDatum), DarlehensAnfangsDatum)</f>
        <v>50893</v>
      </c>
      <c r="D186" s="80">
        <f>IFERROR(IF(DarlehenNichtBezahlt*DarlehenIstGut,DarlehensWert,""), "")</f>
        <v>250449.23463065381</v>
      </c>
      <c r="E186" s="80">
        <f>IFERROR(IF(DarlehenNichtBezahlt*DarlehenIstGut,MonatlicheZahlung,0), 0)</f>
        <v>1798.0273906504115</v>
      </c>
      <c r="F186" s="80">
        <f>IFERROR(IF(DarlehenNichtBezahlt*DarlehenIstGut,Kapital,0), 0)</f>
        <v>1067.5504563110053</v>
      </c>
      <c r="G186" s="80">
        <f>IFERROR(IF(DarlehenNichtBezahlt*DarlehenIstGut,ZinsBetrag,0), 0)</f>
        <v>730.47693433940617</v>
      </c>
      <c r="H186" s="80">
        <f>IFERROR(IF(DarlehenNichtBezahlt*DarlehenIstGut,AbschlussSaldo,0), 0)</f>
        <v>249381.68417434272</v>
      </c>
      <c r="I186" s="71">
        <f>IF(LEN(Finanzierungsrechner!$B186)=0,0,YEAR(Finanzierungsrechner!$C186))</f>
        <v>2039</v>
      </c>
      <c r="J186" s="71" t="str">
        <f t="array" ref="J186">IFERROR(INDEX(Finanzierungsrechner!$I$17:$I$255,MATCH(0,COUNTIF($J$16:J185,Finanzierungsrechner!$I$17:$I$255),0)),"")</f>
        <v/>
      </c>
      <c r="K186" s="70">
        <f>SUMIF(Finanzierungsrechner!$I$17:$I$255,"&lt;=" &amp;Finanzierungsrechner!$J186,Finanzierungsrechner!$F$17:$F$255)</f>
        <v>0</v>
      </c>
      <c r="L186" s="72">
        <f>SUMIF(Finanzierungsrechner!$I$17:$I$255,"&lt;=" &amp;Finanzierungsrechner!$J186,Finanzierungsrechner!$G$17:$G$255)</f>
        <v>0</v>
      </c>
      <c r="M186" s="72">
        <f t="array" ref="M186">IF(MIN(IF(Finanzierungsrechner!$I$17:$I$255=J186,Finanzierungsrechner!$H$17:$H$255))&lt;0,0,MIN(IF(Finanzierungsrechner!$I$17:$I$255=J186,Finanzierungsrechner!$H$17:$H$255)))</f>
        <v>0</v>
      </c>
      <c r="O186" s="46"/>
      <c r="P186" s="46"/>
      <c r="Q186" s="46"/>
    </row>
    <row r="187" spans="2:17" ht="20.100000000000001" customHeight="1">
      <c r="B187" s="76">
        <f>IFERROR(IF(DarlehenNichtBezahlt*DarlehenIstGut,ZahlungNummer,""), "")</f>
        <v>171</v>
      </c>
      <c r="C187" s="77">
        <f>IFERROR(IF(DarlehenNichtBezahlt*DarlehenIstGut,ZahlungsDatum,DarlehensAnfangsDatum), DarlehensAnfangsDatum)</f>
        <v>50924</v>
      </c>
      <c r="D187" s="78">
        <f>IFERROR(IF(DarlehenNichtBezahlt*DarlehenIstGut,DarlehensWert,""), "")</f>
        <v>249381.68417434272</v>
      </c>
      <c r="E187" s="78">
        <f>IFERROR(IF(DarlehenNichtBezahlt*DarlehenIstGut,MonatlicheZahlung,0), 0)</f>
        <v>1798.0273906504115</v>
      </c>
      <c r="F187" s="78">
        <f>IFERROR(IF(DarlehenNichtBezahlt*DarlehenIstGut,Kapital,0), 0)</f>
        <v>1070.6641451419123</v>
      </c>
      <c r="G187" s="78">
        <f>IFERROR(IF(DarlehenNichtBezahlt*DarlehenIstGut,ZinsBetrag,0), 0)</f>
        <v>727.36324550849906</v>
      </c>
      <c r="H187" s="78">
        <f>IFERROR(IF(DarlehenNichtBezahlt*DarlehenIstGut,AbschlussSaldo,0), 0)</f>
        <v>248311.02002920088</v>
      </c>
      <c r="I187" s="68">
        <f>IF(LEN(Finanzierungsrechner!$B187)=0,0,YEAR(Finanzierungsrechner!$C187))</f>
        <v>2039</v>
      </c>
      <c r="J187" s="68" t="str">
        <f t="array" ref="J187">IFERROR(INDEX(Finanzierungsrechner!$I$17:$I$255,MATCH(0,COUNTIF($J$16:J186,Finanzierungsrechner!$I$17:$I$255),0)),"")</f>
        <v/>
      </c>
      <c r="K187" s="67">
        <f>SUMIF(Finanzierungsrechner!$I$17:$I$255,"&lt;=" &amp;Finanzierungsrechner!$J187,Finanzierungsrechner!$F$17:$F$255)</f>
        <v>0</v>
      </c>
      <c r="L187" s="69">
        <f>SUMIF(Finanzierungsrechner!$I$17:$I$255,"&lt;=" &amp;Finanzierungsrechner!$J187,Finanzierungsrechner!$G$17:$G$255)</f>
        <v>0</v>
      </c>
      <c r="M187" s="69">
        <f t="array" ref="M187">IF(MIN(IF(Finanzierungsrechner!$I$17:$I$255=J187,Finanzierungsrechner!$H$17:$H$255))&lt;0,0,MIN(IF(Finanzierungsrechner!$I$17:$I$255=J187,Finanzierungsrechner!$H$17:$H$255)))</f>
        <v>0</v>
      </c>
      <c r="O187" s="46"/>
      <c r="P187" s="46"/>
      <c r="Q187" s="46"/>
    </row>
    <row r="188" spans="2:17" ht="20.100000000000001" customHeight="1">
      <c r="B188" s="76">
        <f>IFERROR(IF(DarlehenNichtBezahlt*DarlehenIstGut,ZahlungNummer,""), "")</f>
        <v>172</v>
      </c>
      <c r="C188" s="79">
        <f>IFERROR(IF(DarlehenNichtBezahlt*DarlehenIstGut,ZahlungsDatum,DarlehensAnfangsDatum), DarlehensAnfangsDatum)</f>
        <v>50954</v>
      </c>
      <c r="D188" s="80">
        <f>IFERROR(IF(DarlehenNichtBezahlt*DarlehenIstGut,DarlehensWert,""), "")</f>
        <v>248311.02002920088</v>
      </c>
      <c r="E188" s="80">
        <f>IFERROR(IF(DarlehenNichtBezahlt*DarlehenIstGut,MonatlicheZahlung,0), 0)</f>
        <v>1798.0273906504115</v>
      </c>
      <c r="F188" s="80">
        <f>IFERROR(IF(DarlehenNichtBezahlt*DarlehenIstGut,Kapital,0), 0)</f>
        <v>1073.7869155652431</v>
      </c>
      <c r="G188" s="80">
        <f>IFERROR(IF(DarlehenNichtBezahlt*DarlehenIstGut,ZinsBetrag,0), 0)</f>
        <v>724.24047508516844</v>
      </c>
      <c r="H188" s="80">
        <f>IFERROR(IF(DarlehenNichtBezahlt*DarlehenIstGut,AbschlussSaldo,0), 0)</f>
        <v>247237.23311363568</v>
      </c>
      <c r="I188" s="71">
        <f>IF(LEN(Finanzierungsrechner!$B188)=0,0,YEAR(Finanzierungsrechner!$C188))</f>
        <v>2039</v>
      </c>
      <c r="J188" s="71" t="str">
        <f t="array" ref="J188">IFERROR(INDEX(Finanzierungsrechner!$I$17:$I$255,MATCH(0,COUNTIF($J$16:J187,Finanzierungsrechner!$I$17:$I$255),0)),"")</f>
        <v/>
      </c>
      <c r="K188" s="70">
        <f>SUMIF(Finanzierungsrechner!$I$17:$I$255,"&lt;=" &amp;Finanzierungsrechner!$J188,Finanzierungsrechner!$F$17:$F$255)</f>
        <v>0</v>
      </c>
      <c r="L188" s="72">
        <f>SUMIF(Finanzierungsrechner!$I$17:$I$255,"&lt;=" &amp;Finanzierungsrechner!$J188,Finanzierungsrechner!$G$17:$G$255)</f>
        <v>0</v>
      </c>
      <c r="M188" s="72">
        <f t="array" ref="M188">IF(MIN(IF(Finanzierungsrechner!$I$17:$I$255=J188,Finanzierungsrechner!$H$17:$H$255))&lt;0,0,MIN(IF(Finanzierungsrechner!$I$17:$I$255=J188,Finanzierungsrechner!$H$17:$H$255)))</f>
        <v>0</v>
      </c>
      <c r="O188" s="46"/>
      <c r="P188" s="46"/>
      <c r="Q188" s="46"/>
    </row>
    <row r="189" spans="2:17" ht="20.100000000000001" customHeight="1">
      <c r="B189" s="76">
        <f>IFERROR(IF(DarlehenNichtBezahlt*DarlehenIstGut,ZahlungNummer,""), "")</f>
        <v>173</v>
      </c>
      <c r="C189" s="77">
        <f>IFERROR(IF(DarlehenNichtBezahlt*DarlehenIstGut,ZahlungsDatum,DarlehensAnfangsDatum), DarlehensAnfangsDatum)</f>
        <v>50985</v>
      </c>
      <c r="D189" s="78">
        <f>IFERROR(IF(DarlehenNichtBezahlt*DarlehenIstGut,DarlehensWert,""), "")</f>
        <v>247237.23311363568</v>
      </c>
      <c r="E189" s="78">
        <f>IFERROR(IF(DarlehenNichtBezahlt*DarlehenIstGut,MonatlicheZahlung,0), 0)</f>
        <v>1798.0273906504115</v>
      </c>
      <c r="F189" s="78">
        <f>IFERROR(IF(DarlehenNichtBezahlt*DarlehenIstGut,Kapital,0), 0)</f>
        <v>1076.9187940689749</v>
      </c>
      <c r="G189" s="78">
        <f>IFERROR(IF(DarlehenNichtBezahlt*DarlehenIstGut,ZinsBetrag,0), 0)</f>
        <v>721.10859658143647</v>
      </c>
      <c r="H189" s="78">
        <f>IFERROR(IF(DarlehenNichtBezahlt*DarlehenIstGut,AbschlussSaldo,0), 0)</f>
        <v>246160.31431956665</v>
      </c>
      <c r="I189" s="68">
        <f>IF(LEN(Finanzierungsrechner!$B189)=0,0,YEAR(Finanzierungsrechner!$C189))</f>
        <v>2039</v>
      </c>
      <c r="J189" s="68" t="str">
        <f t="array" ref="J189">IFERROR(INDEX(Finanzierungsrechner!$I$17:$I$255,MATCH(0,COUNTIF($J$16:J188,Finanzierungsrechner!$I$17:$I$255),0)),"")</f>
        <v/>
      </c>
      <c r="K189" s="67">
        <f>SUMIF(Finanzierungsrechner!$I$17:$I$255,"&lt;=" &amp;Finanzierungsrechner!$J189,Finanzierungsrechner!$F$17:$F$255)</f>
        <v>0</v>
      </c>
      <c r="L189" s="69">
        <f>SUMIF(Finanzierungsrechner!$I$17:$I$255,"&lt;=" &amp;Finanzierungsrechner!$J189,Finanzierungsrechner!$G$17:$G$255)</f>
        <v>0</v>
      </c>
      <c r="M189" s="69">
        <f t="array" ref="M189">IF(MIN(IF(Finanzierungsrechner!$I$17:$I$255=J189,Finanzierungsrechner!$H$17:$H$255))&lt;0,0,MIN(IF(Finanzierungsrechner!$I$17:$I$255=J189,Finanzierungsrechner!$H$17:$H$255)))</f>
        <v>0</v>
      </c>
      <c r="O189" s="46"/>
      <c r="P189" s="46"/>
      <c r="Q189" s="46"/>
    </row>
    <row r="190" spans="2:17" ht="20.100000000000001" customHeight="1">
      <c r="B190" s="76">
        <f>IFERROR(IF(DarlehenNichtBezahlt*DarlehenIstGut,ZahlungNummer,""), "")</f>
        <v>174</v>
      </c>
      <c r="C190" s="79">
        <f>IFERROR(IF(DarlehenNichtBezahlt*DarlehenIstGut,ZahlungsDatum,DarlehensAnfangsDatum), DarlehensAnfangsDatum)</f>
        <v>51016</v>
      </c>
      <c r="D190" s="80">
        <f>IFERROR(IF(DarlehenNichtBezahlt*DarlehenIstGut,DarlehensWert,""), "")</f>
        <v>246160.31431956665</v>
      </c>
      <c r="E190" s="80">
        <f>IFERROR(IF(DarlehenNichtBezahlt*DarlehenIstGut,MonatlicheZahlung,0), 0)</f>
        <v>1798.0273906504115</v>
      </c>
      <c r="F190" s="80">
        <f>IFERROR(IF(DarlehenNichtBezahlt*DarlehenIstGut,Kapital,0), 0)</f>
        <v>1080.0598072183427</v>
      </c>
      <c r="G190" s="80">
        <f>IFERROR(IF(DarlehenNichtBezahlt*DarlehenIstGut,ZinsBetrag,0), 0)</f>
        <v>717.96758343206864</v>
      </c>
      <c r="H190" s="80">
        <f>IFERROR(IF(DarlehenNichtBezahlt*DarlehenIstGut,AbschlussSaldo,0), 0)</f>
        <v>245080.25451234833</v>
      </c>
      <c r="I190" s="71">
        <f>IF(LEN(Finanzierungsrechner!$B190)=0,0,YEAR(Finanzierungsrechner!$C190))</f>
        <v>2039</v>
      </c>
      <c r="J190" s="71" t="str">
        <f t="array" ref="J190">IFERROR(INDEX(Finanzierungsrechner!$I$17:$I$255,MATCH(0,COUNTIF($J$16:J189,Finanzierungsrechner!$I$17:$I$255),0)),"")</f>
        <v/>
      </c>
      <c r="K190" s="70">
        <f>SUMIF(Finanzierungsrechner!$I$17:$I$255,"&lt;=" &amp;Finanzierungsrechner!$J190,Finanzierungsrechner!$F$17:$F$255)</f>
        <v>0</v>
      </c>
      <c r="L190" s="72">
        <f>SUMIF(Finanzierungsrechner!$I$17:$I$255,"&lt;=" &amp;Finanzierungsrechner!$J190,Finanzierungsrechner!$G$17:$G$255)</f>
        <v>0</v>
      </c>
      <c r="M190" s="72">
        <f t="array" ref="M190">IF(MIN(IF(Finanzierungsrechner!$I$17:$I$255=J190,Finanzierungsrechner!$H$17:$H$255))&lt;0,0,MIN(IF(Finanzierungsrechner!$I$17:$I$255=J190,Finanzierungsrechner!$H$17:$H$255)))</f>
        <v>0</v>
      </c>
      <c r="O190" s="46"/>
      <c r="P190" s="46"/>
      <c r="Q190" s="46"/>
    </row>
    <row r="191" spans="2:17" ht="20.100000000000001" customHeight="1">
      <c r="B191" s="76">
        <f>IFERROR(IF(DarlehenNichtBezahlt*DarlehenIstGut,ZahlungNummer,""), "")</f>
        <v>175</v>
      </c>
      <c r="C191" s="77">
        <f>IFERROR(IF(DarlehenNichtBezahlt*DarlehenIstGut,ZahlungsDatum,DarlehensAnfangsDatum), DarlehensAnfangsDatum)</f>
        <v>51046</v>
      </c>
      <c r="D191" s="78">
        <f>IFERROR(IF(DarlehenNichtBezahlt*DarlehenIstGut,DarlehensWert,""), "")</f>
        <v>245080.25451234833</v>
      </c>
      <c r="E191" s="78">
        <f>IFERROR(IF(DarlehenNichtBezahlt*DarlehenIstGut,MonatlicheZahlung,0), 0)</f>
        <v>1798.0273906504115</v>
      </c>
      <c r="F191" s="78">
        <f>IFERROR(IF(DarlehenNichtBezahlt*DarlehenIstGut,Kapital,0), 0)</f>
        <v>1083.2099816560631</v>
      </c>
      <c r="G191" s="78">
        <f>IFERROR(IF(DarlehenNichtBezahlt*DarlehenIstGut,ZinsBetrag,0), 0)</f>
        <v>714.81740899434851</v>
      </c>
      <c r="H191" s="78">
        <f>IFERROR(IF(DarlehenNichtBezahlt*DarlehenIstGut,AbschlussSaldo,0), 0)</f>
        <v>243997.04453069228</v>
      </c>
      <c r="I191" s="68">
        <f>IF(LEN(Finanzierungsrechner!$B191)=0,0,YEAR(Finanzierungsrechner!$C191))</f>
        <v>2039</v>
      </c>
      <c r="J191" s="68" t="str">
        <f t="array" ref="J191">IFERROR(INDEX(Finanzierungsrechner!$I$17:$I$255,MATCH(0,COUNTIF($J$16:J190,Finanzierungsrechner!$I$17:$I$255),0)),"")</f>
        <v/>
      </c>
      <c r="K191" s="67">
        <f>SUMIF(Finanzierungsrechner!$I$17:$I$255,"&lt;=" &amp;Finanzierungsrechner!$J191,Finanzierungsrechner!$F$17:$F$255)</f>
        <v>0</v>
      </c>
      <c r="L191" s="69">
        <f>SUMIF(Finanzierungsrechner!$I$17:$I$255,"&lt;=" &amp;Finanzierungsrechner!$J191,Finanzierungsrechner!$G$17:$G$255)</f>
        <v>0</v>
      </c>
      <c r="M191" s="69">
        <f t="array" ref="M191">IF(MIN(IF(Finanzierungsrechner!$I$17:$I$255=J191,Finanzierungsrechner!$H$17:$H$255))&lt;0,0,MIN(IF(Finanzierungsrechner!$I$17:$I$255=J191,Finanzierungsrechner!$H$17:$H$255)))</f>
        <v>0</v>
      </c>
      <c r="O191" s="46"/>
      <c r="P191" s="46"/>
      <c r="Q191" s="46"/>
    </row>
    <row r="192" spans="2:17" ht="20.100000000000001" customHeight="1">
      <c r="B192" s="76">
        <f>IFERROR(IF(DarlehenNichtBezahlt*DarlehenIstGut,ZahlungNummer,""), "")</f>
        <v>176</v>
      </c>
      <c r="C192" s="79">
        <f>IFERROR(IF(DarlehenNichtBezahlt*DarlehenIstGut,ZahlungsDatum,DarlehensAnfangsDatum), DarlehensAnfangsDatum)</f>
        <v>51077</v>
      </c>
      <c r="D192" s="80">
        <f>IFERROR(IF(DarlehenNichtBezahlt*DarlehenIstGut,DarlehensWert,""), "")</f>
        <v>243997.04453069228</v>
      </c>
      <c r="E192" s="80">
        <f>IFERROR(IF(DarlehenNichtBezahlt*DarlehenIstGut,MonatlicheZahlung,0), 0)</f>
        <v>1798.0273906504115</v>
      </c>
      <c r="F192" s="80">
        <f>IFERROR(IF(DarlehenNichtBezahlt*DarlehenIstGut,Kapital,0), 0)</f>
        <v>1086.3693441025598</v>
      </c>
      <c r="G192" s="80">
        <f>IFERROR(IF(DarlehenNichtBezahlt*DarlehenIstGut,ZinsBetrag,0), 0)</f>
        <v>711.65804654785154</v>
      </c>
      <c r="H192" s="80">
        <f>IFERROR(IF(DarlehenNichtBezahlt*DarlehenIstGut,AbschlussSaldo,0), 0)</f>
        <v>242910.67518658977</v>
      </c>
      <c r="I192" s="71">
        <f>IF(LEN(Finanzierungsrechner!$B192)=0,0,YEAR(Finanzierungsrechner!$C192))</f>
        <v>2039</v>
      </c>
      <c r="J192" s="71" t="str">
        <f t="array" ref="J192">IFERROR(INDEX(Finanzierungsrechner!$I$17:$I$255,MATCH(0,COUNTIF($J$16:J191,Finanzierungsrechner!$I$17:$I$255),0)),"")</f>
        <v/>
      </c>
      <c r="K192" s="70">
        <f>SUMIF(Finanzierungsrechner!$I$17:$I$255,"&lt;=" &amp;Finanzierungsrechner!$J192,Finanzierungsrechner!$F$17:$F$255)</f>
        <v>0</v>
      </c>
      <c r="L192" s="72">
        <f>SUMIF(Finanzierungsrechner!$I$17:$I$255,"&lt;=" &amp;Finanzierungsrechner!$J192,Finanzierungsrechner!$G$17:$G$255)</f>
        <v>0</v>
      </c>
      <c r="M192" s="72">
        <f t="array" ref="M192">IF(MIN(IF(Finanzierungsrechner!$I$17:$I$255=J192,Finanzierungsrechner!$H$17:$H$255))&lt;0,0,MIN(IF(Finanzierungsrechner!$I$17:$I$255=J192,Finanzierungsrechner!$H$17:$H$255)))</f>
        <v>0</v>
      </c>
      <c r="O192" s="46"/>
      <c r="P192" s="46"/>
      <c r="Q192" s="46"/>
    </row>
    <row r="193" spans="2:17" ht="20.100000000000001" customHeight="1">
      <c r="B193" s="76">
        <f>IFERROR(IF(DarlehenNichtBezahlt*DarlehenIstGut,ZahlungNummer,""), "")</f>
        <v>177</v>
      </c>
      <c r="C193" s="77">
        <f>IFERROR(IF(DarlehenNichtBezahlt*DarlehenIstGut,ZahlungsDatum,DarlehensAnfangsDatum), DarlehensAnfangsDatum)</f>
        <v>51107</v>
      </c>
      <c r="D193" s="78">
        <f>IFERROR(IF(DarlehenNichtBezahlt*DarlehenIstGut,DarlehensWert,""), "")</f>
        <v>242910.67518658977</v>
      </c>
      <c r="E193" s="78">
        <f>IFERROR(IF(DarlehenNichtBezahlt*DarlehenIstGut,MonatlicheZahlung,0), 0)</f>
        <v>1798.0273906504115</v>
      </c>
      <c r="F193" s="78">
        <f>IFERROR(IF(DarlehenNichtBezahlt*DarlehenIstGut,Kapital,0), 0)</f>
        <v>1089.5379213561926</v>
      </c>
      <c r="G193" s="78">
        <f>IFERROR(IF(DarlehenNichtBezahlt*DarlehenIstGut,ZinsBetrag,0), 0)</f>
        <v>708.48946929421925</v>
      </c>
      <c r="H193" s="78">
        <f>IFERROR(IF(DarlehenNichtBezahlt*DarlehenIstGut,AbschlussSaldo,0), 0)</f>
        <v>241821.13726523361</v>
      </c>
      <c r="I193" s="68">
        <f>IF(LEN(Finanzierungsrechner!$B193)=0,0,YEAR(Finanzierungsrechner!$C193))</f>
        <v>2039</v>
      </c>
      <c r="J193" s="68" t="str">
        <f t="array" ref="J193">IFERROR(INDEX(Finanzierungsrechner!$I$17:$I$255,MATCH(0,COUNTIF($J$16:J192,Finanzierungsrechner!$I$17:$I$255),0)),"")</f>
        <v/>
      </c>
      <c r="K193" s="67">
        <f>SUMIF(Finanzierungsrechner!$I$17:$I$255,"&lt;=" &amp;Finanzierungsrechner!$J193,Finanzierungsrechner!$F$17:$F$255)</f>
        <v>0</v>
      </c>
      <c r="L193" s="69">
        <f>SUMIF(Finanzierungsrechner!$I$17:$I$255,"&lt;=" &amp;Finanzierungsrechner!$J193,Finanzierungsrechner!$G$17:$G$255)</f>
        <v>0</v>
      </c>
      <c r="M193" s="69">
        <f t="array" ref="M193">IF(MIN(IF(Finanzierungsrechner!$I$17:$I$255=J193,Finanzierungsrechner!$H$17:$H$255))&lt;0,0,MIN(IF(Finanzierungsrechner!$I$17:$I$255=J193,Finanzierungsrechner!$H$17:$H$255)))</f>
        <v>0</v>
      </c>
      <c r="O193" s="46"/>
      <c r="P193" s="46"/>
      <c r="Q193" s="46"/>
    </row>
    <row r="194" spans="2:17" ht="20.100000000000001" customHeight="1">
      <c r="B194" s="76">
        <f>IFERROR(IF(DarlehenNichtBezahlt*DarlehenIstGut,ZahlungNummer,""), "")</f>
        <v>178</v>
      </c>
      <c r="C194" s="79">
        <f>IFERROR(IF(DarlehenNichtBezahlt*DarlehenIstGut,ZahlungsDatum,DarlehensAnfangsDatum), DarlehensAnfangsDatum)</f>
        <v>51138</v>
      </c>
      <c r="D194" s="80">
        <f>IFERROR(IF(DarlehenNichtBezahlt*DarlehenIstGut,DarlehensWert,""), "")</f>
        <v>241821.13726523361</v>
      </c>
      <c r="E194" s="80">
        <f>IFERROR(IF(DarlehenNichtBezahlt*DarlehenIstGut,MonatlicheZahlung,0), 0)</f>
        <v>1798.0273906504115</v>
      </c>
      <c r="F194" s="80">
        <f>IFERROR(IF(DarlehenNichtBezahlt*DarlehenIstGut,Kapital,0), 0)</f>
        <v>1092.7157402934815</v>
      </c>
      <c r="G194" s="80">
        <f>IFERROR(IF(DarlehenNichtBezahlt*DarlehenIstGut,ZinsBetrag,0), 0)</f>
        <v>705.31165035693027</v>
      </c>
      <c r="H194" s="80">
        <f>IFERROR(IF(DarlehenNichtBezahlt*DarlehenIstGut,AbschlussSaldo,0), 0)</f>
        <v>240728.42152494023</v>
      </c>
      <c r="I194" s="71">
        <f>IF(LEN(Finanzierungsrechner!$B194)=0,0,YEAR(Finanzierungsrechner!$C194))</f>
        <v>2040</v>
      </c>
      <c r="J194" s="71" t="str">
        <f t="array" ref="J194">IFERROR(INDEX(Finanzierungsrechner!$I$17:$I$255,MATCH(0,COUNTIF($J$16:J193,Finanzierungsrechner!$I$17:$I$255),0)),"")</f>
        <v/>
      </c>
      <c r="K194" s="70">
        <f>SUMIF(Finanzierungsrechner!$I$17:$I$255,"&lt;=" &amp;Finanzierungsrechner!$J194,Finanzierungsrechner!$F$17:$F$255)</f>
        <v>0</v>
      </c>
      <c r="L194" s="72">
        <f>SUMIF(Finanzierungsrechner!$I$17:$I$255,"&lt;=" &amp;Finanzierungsrechner!$J194,Finanzierungsrechner!$G$17:$G$255)</f>
        <v>0</v>
      </c>
      <c r="M194" s="72">
        <f t="array" ref="M194">IF(MIN(IF(Finanzierungsrechner!$I$17:$I$255=J194,Finanzierungsrechner!$H$17:$H$255))&lt;0,0,MIN(IF(Finanzierungsrechner!$I$17:$I$255=J194,Finanzierungsrechner!$H$17:$H$255)))</f>
        <v>0</v>
      </c>
      <c r="O194" s="46"/>
      <c r="P194" s="46"/>
      <c r="Q194" s="46"/>
    </row>
    <row r="195" spans="2:17" ht="20.100000000000001" customHeight="1">
      <c r="B195" s="76">
        <f>IFERROR(IF(DarlehenNichtBezahlt*DarlehenIstGut,ZahlungNummer,""), "")</f>
        <v>179</v>
      </c>
      <c r="C195" s="77">
        <f>IFERROR(IF(DarlehenNichtBezahlt*DarlehenIstGut,ZahlungsDatum,DarlehensAnfangsDatum), DarlehensAnfangsDatum)</f>
        <v>51169</v>
      </c>
      <c r="D195" s="78">
        <f>IFERROR(IF(DarlehenNichtBezahlt*DarlehenIstGut,DarlehensWert,""), "")</f>
        <v>240728.42152494023</v>
      </c>
      <c r="E195" s="78">
        <f>IFERROR(IF(DarlehenNichtBezahlt*DarlehenIstGut,MonatlicheZahlung,0), 0)</f>
        <v>1798.0273906504115</v>
      </c>
      <c r="F195" s="78">
        <f>IFERROR(IF(DarlehenNichtBezahlt*DarlehenIstGut,Kapital,0), 0)</f>
        <v>1095.9028278693372</v>
      </c>
      <c r="G195" s="78">
        <f>IFERROR(IF(DarlehenNichtBezahlt*DarlehenIstGut,ZinsBetrag,0), 0)</f>
        <v>702.12456278107413</v>
      </c>
      <c r="H195" s="78">
        <f>IFERROR(IF(DarlehenNichtBezahlt*DarlehenIstGut,AbschlussSaldo,0), 0)</f>
        <v>239632.51869707066</v>
      </c>
      <c r="I195" s="68">
        <f>IF(LEN(Finanzierungsrechner!$B195)=0,0,YEAR(Finanzierungsrechner!$C195))</f>
        <v>2040</v>
      </c>
      <c r="J195" s="68" t="str">
        <f t="array" ref="J195">IFERROR(INDEX(Finanzierungsrechner!$I$17:$I$255,MATCH(0,COUNTIF($J$16:J194,Finanzierungsrechner!$I$17:$I$255),0)),"")</f>
        <v/>
      </c>
      <c r="K195" s="67">
        <f>SUMIF(Finanzierungsrechner!$I$17:$I$255,"&lt;=" &amp;Finanzierungsrechner!$J195,Finanzierungsrechner!$F$17:$F$255)</f>
        <v>0</v>
      </c>
      <c r="L195" s="69">
        <f>SUMIF(Finanzierungsrechner!$I$17:$I$255,"&lt;=" &amp;Finanzierungsrechner!$J195,Finanzierungsrechner!$G$17:$G$255)</f>
        <v>0</v>
      </c>
      <c r="M195" s="69">
        <f t="array" ref="M195">IF(MIN(IF(Finanzierungsrechner!$I$17:$I$255=J195,Finanzierungsrechner!$H$17:$H$255))&lt;0,0,MIN(IF(Finanzierungsrechner!$I$17:$I$255=J195,Finanzierungsrechner!$H$17:$H$255)))</f>
        <v>0</v>
      </c>
      <c r="O195" s="46"/>
      <c r="P195" s="46"/>
      <c r="Q195" s="46"/>
    </row>
    <row r="196" spans="2:17" ht="20.100000000000001" customHeight="1">
      <c r="B196" s="76">
        <f>IFERROR(IF(DarlehenNichtBezahlt*DarlehenIstGut,ZahlungNummer,""), "")</f>
        <v>180</v>
      </c>
      <c r="C196" s="79">
        <f>IFERROR(IF(DarlehenNichtBezahlt*DarlehenIstGut,ZahlungsDatum,DarlehensAnfangsDatum), DarlehensAnfangsDatum)</f>
        <v>51198</v>
      </c>
      <c r="D196" s="80">
        <f>IFERROR(IF(DarlehenNichtBezahlt*DarlehenIstGut,DarlehensWert,""), "")</f>
        <v>239632.51869707066</v>
      </c>
      <c r="E196" s="80">
        <f>IFERROR(IF(DarlehenNichtBezahlt*DarlehenIstGut,MonatlicheZahlung,0), 0)</f>
        <v>1798.0273906504115</v>
      </c>
      <c r="F196" s="80">
        <f>IFERROR(IF(DarlehenNichtBezahlt*DarlehenIstGut,Kapital,0), 0)</f>
        <v>1099.0992111172893</v>
      </c>
      <c r="G196" s="80">
        <f>IFERROR(IF(DarlehenNichtBezahlt*DarlehenIstGut,ZinsBetrag,0), 0)</f>
        <v>698.92817953312192</v>
      </c>
      <c r="H196" s="80">
        <f>IFERROR(IF(DarlehenNichtBezahlt*DarlehenIstGut,AbschlussSaldo,0), 0)</f>
        <v>238533.41948595346</v>
      </c>
      <c r="I196" s="71">
        <f>IF(LEN(Finanzierungsrechner!$B196)=0,0,YEAR(Finanzierungsrechner!$C196))</f>
        <v>2040</v>
      </c>
      <c r="J196" s="71" t="str">
        <f t="array" ref="J196">IFERROR(INDEX(Finanzierungsrechner!$I$17:$I$255,MATCH(0,COUNTIF($J$16:J195,Finanzierungsrechner!$I$17:$I$255),0)),"")</f>
        <v/>
      </c>
      <c r="K196" s="70">
        <f>SUMIF(Finanzierungsrechner!$I$17:$I$255,"&lt;=" &amp;Finanzierungsrechner!$J196,Finanzierungsrechner!$F$17:$F$255)</f>
        <v>0</v>
      </c>
      <c r="L196" s="72">
        <f>SUMIF(Finanzierungsrechner!$I$17:$I$255,"&lt;=" &amp;Finanzierungsrechner!$J196,Finanzierungsrechner!$G$17:$G$255)</f>
        <v>0</v>
      </c>
      <c r="M196" s="72">
        <f t="array" ref="M196">IF(MIN(IF(Finanzierungsrechner!$I$17:$I$255=J196,Finanzierungsrechner!$H$17:$H$255))&lt;0,0,MIN(IF(Finanzierungsrechner!$I$17:$I$255=J196,Finanzierungsrechner!$H$17:$H$255)))</f>
        <v>0</v>
      </c>
      <c r="O196" s="46"/>
      <c r="P196" s="46"/>
      <c r="Q196" s="46"/>
    </row>
    <row r="197" spans="2:17" ht="20.100000000000001" customHeight="1">
      <c r="B197" s="76">
        <f>IFERROR(IF(DarlehenNichtBezahlt*DarlehenIstGut,ZahlungNummer,""), "")</f>
        <v>181</v>
      </c>
      <c r="C197" s="77">
        <f>IFERROR(IF(DarlehenNichtBezahlt*DarlehenIstGut,ZahlungsDatum,DarlehensAnfangsDatum), DarlehensAnfangsDatum)</f>
        <v>51229</v>
      </c>
      <c r="D197" s="78">
        <f>IFERROR(IF(DarlehenNichtBezahlt*DarlehenIstGut,DarlehensWert,""), "")</f>
        <v>238533.41948595346</v>
      </c>
      <c r="E197" s="78">
        <f>IFERROR(IF(DarlehenNichtBezahlt*DarlehenIstGut,MonatlicheZahlung,0), 0)</f>
        <v>1798.0273906504115</v>
      </c>
      <c r="F197" s="78">
        <f>IFERROR(IF(DarlehenNichtBezahlt*DarlehenIstGut,Kapital,0), 0)</f>
        <v>1102.3049171497148</v>
      </c>
      <c r="G197" s="78">
        <f>IFERROR(IF(DarlehenNichtBezahlt*DarlehenIstGut,ZinsBetrag,0), 0)</f>
        <v>695.72247350069654</v>
      </c>
      <c r="H197" s="78">
        <f>IFERROR(IF(DarlehenNichtBezahlt*DarlehenIstGut,AbschlussSaldo,0), 0)</f>
        <v>237431.11456880375</v>
      </c>
      <c r="I197" s="68">
        <f>IF(LEN(Finanzierungsrechner!$B197)=0,0,YEAR(Finanzierungsrechner!$C197))</f>
        <v>2040</v>
      </c>
      <c r="J197" s="68" t="str">
        <f t="array" ref="J197">IFERROR(INDEX(Finanzierungsrechner!$I$17:$I$255,MATCH(0,COUNTIF($J$16:J196,Finanzierungsrechner!$I$17:$I$255),0)),"")</f>
        <v/>
      </c>
      <c r="K197" s="67">
        <f>SUMIF(Finanzierungsrechner!$I$17:$I$255,"&lt;=" &amp;Finanzierungsrechner!$J197,Finanzierungsrechner!$F$17:$F$255)</f>
        <v>0</v>
      </c>
      <c r="L197" s="69">
        <f>SUMIF(Finanzierungsrechner!$I$17:$I$255,"&lt;=" &amp;Finanzierungsrechner!$J197,Finanzierungsrechner!$G$17:$G$255)</f>
        <v>0</v>
      </c>
      <c r="M197" s="69">
        <f t="array" ref="M197">IF(MIN(IF(Finanzierungsrechner!$I$17:$I$255=J197,Finanzierungsrechner!$H$17:$H$255))&lt;0,0,MIN(IF(Finanzierungsrechner!$I$17:$I$255=J197,Finanzierungsrechner!$H$17:$H$255)))</f>
        <v>0</v>
      </c>
      <c r="O197" s="46"/>
      <c r="P197" s="46"/>
      <c r="Q197" s="46"/>
    </row>
    <row r="198" spans="2:17" ht="20.100000000000001" customHeight="1">
      <c r="B198" s="76">
        <f>IFERROR(IF(DarlehenNichtBezahlt*DarlehenIstGut,ZahlungNummer,""), "")</f>
        <v>182</v>
      </c>
      <c r="C198" s="79">
        <f>IFERROR(IF(DarlehenNichtBezahlt*DarlehenIstGut,ZahlungsDatum,DarlehensAnfangsDatum), DarlehensAnfangsDatum)</f>
        <v>51259</v>
      </c>
      <c r="D198" s="80">
        <f>IFERROR(IF(DarlehenNichtBezahlt*DarlehenIstGut,DarlehensWert,""), "")</f>
        <v>237431.11456880375</v>
      </c>
      <c r="E198" s="80">
        <f>IFERROR(IF(DarlehenNichtBezahlt*DarlehenIstGut,MonatlicheZahlung,0), 0)</f>
        <v>1798.0273906504115</v>
      </c>
      <c r="F198" s="80">
        <f>IFERROR(IF(DarlehenNichtBezahlt*DarlehenIstGut,Kapital,0), 0)</f>
        <v>1105.5199731580683</v>
      </c>
      <c r="G198" s="80">
        <f>IFERROR(IF(DarlehenNichtBezahlt*DarlehenIstGut,ZinsBetrag,0), 0)</f>
        <v>692.50741749234328</v>
      </c>
      <c r="H198" s="80">
        <f>IFERROR(IF(DarlehenNichtBezahlt*DarlehenIstGut,AbschlussSaldo,0), 0)</f>
        <v>236325.59459564573</v>
      </c>
      <c r="I198" s="71">
        <f>IF(LEN(Finanzierungsrechner!$B198)=0,0,YEAR(Finanzierungsrechner!$C198))</f>
        <v>2040</v>
      </c>
      <c r="J198" s="71" t="str">
        <f t="array" ref="J198">IFERROR(INDEX(Finanzierungsrechner!$I$17:$I$255,MATCH(0,COUNTIF($J$16:J197,Finanzierungsrechner!$I$17:$I$255),0)),"")</f>
        <v/>
      </c>
      <c r="K198" s="70">
        <f>SUMIF(Finanzierungsrechner!$I$17:$I$255,"&lt;=" &amp;Finanzierungsrechner!$J198,Finanzierungsrechner!$F$17:$F$255)</f>
        <v>0</v>
      </c>
      <c r="L198" s="72">
        <f>SUMIF(Finanzierungsrechner!$I$17:$I$255,"&lt;=" &amp;Finanzierungsrechner!$J198,Finanzierungsrechner!$G$17:$G$255)</f>
        <v>0</v>
      </c>
      <c r="M198" s="72">
        <f t="array" ref="M198">IF(MIN(IF(Finanzierungsrechner!$I$17:$I$255=J198,Finanzierungsrechner!$H$17:$H$255))&lt;0,0,MIN(IF(Finanzierungsrechner!$I$17:$I$255=J198,Finanzierungsrechner!$H$17:$H$255)))</f>
        <v>0</v>
      </c>
      <c r="O198" s="46"/>
      <c r="P198" s="46"/>
      <c r="Q198" s="46"/>
    </row>
    <row r="199" spans="2:17" ht="20.100000000000001" customHeight="1">
      <c r="B199" s="76">
        <f>IFERROR(IF(DarlehenNichtBezahlt*DarlehenIstGut,ZahlungNummer,""), "")</f>
        <v>183</v>
      </c>
      <c r="C199" s="77">
        <f>IFERROR(IF(DarlehenNichtBezahlt*DarlehenIstGut,ZahlungsDatum,DarlehensAnfangsDatum), DarlehensAnfangsDatum)</f>
        <v>51290</v>
      </c>
      <c r="D199" s="78">
        <f>IFERROR(IF(DarlehenNichtBezahlt*DarlehenIstGut,DarlehensWert,""), "")</f>
        <v>236325.59459564573</v>
      </c>
      <c r="E199" s="78">
        <f>IFERROR(IF(DarlehenNichtBezahlt*DarlehenIstGut,MonatlicheZahlung,0), 0)</f>
        <v>1798.0273906504115</v>
      </c>
      <c r="F199" s="78">
        <f>IFERROR(IF(DarlehenNichtBezahlt*DarlehenIstGut,Kapital,0), 0)</f>
        <v>1108.7444064131125</v>
      </c>
      <c r="G199" s="78">
        <f>IFERROR(IF(DarlehenNichtBezahlt*DarlehenIstGut,ZinsBetrag,0), 0)</f>
        <v>689.28298423729893</v>
      </c>
      <c r="H199" s="78">
        <f>IFERROR(IF(DarlehenNichtBezahlt*DarlehenIstGut,AbschlussSaldo,0), 0)</f>
        <v>235216.85018923256</v>
      </c>
      <c r="I199" s="68">
        <f>IF(LEN(Finanzierungsrechner!$B199)=0,0,YEAR(Finanzierungsrechner!$C199))</f>
        <v>2040</v>
      </c>
      <c r="J199" s="68" t="str">
        <f t="array" ref="J199">IFERROR(INDEX(Finanzierungsrechner!$I$17:$I$255,MATCH(0,COUNTIF($J$16:J198,Finanzierungsrechner!$I$17:$I$255),0)),"")</f>
        <v/>
      </c>
      <c r="K199" s="67">
        <f>SUMIF(Finanzierungsrechner!$I$17:$I$255,"&lt;=" &amp;Finanzierungsrechner!$J199,Finanzierungsrechner!$F$17:$F$255)</f>
        <v>0</v>
      </c>
      <c r="L199" s="69">
        <f>SUMIF(Finanzierungsrechner!$I$17:$I$255,"&lt;=" &amp;Finanzierungsrechner!$J199,Finanzierungsrechner!$G$17:$G$255)</f>
        <v>0</v>
      </c>
      <c r="M199" s="69">
        <f t="array" ref="M199">IF(MIN(IF(Finanzierungsrechner!$I$17:$I$255=J199,Finanzierungsrechner!$H$17:$H$255))&lt;0,0,MIN(IF(Finanzierungsrechner!$I$17:$I$255=J199,Finanzierungsrechner!$H$17:$H$255)))</f>
        <v>0</v>
      </c>
      <c r="O199" s="46"/>
      <c r="P199" s="46"/>
      <c r="Q199" s="46"/>
    </row>
    <row r="200" spans="2:17" ht="20.100000000000001" customHeight="1">
      <c r="B200" s="76">
        <f>IFERROR(IF(DarlehenNichtBezahlt*DarlehenIstGut,ZahlungNummer,""), "")</f>
        <v>184</v>
      </c>
      <c r="C200" s="79">
        <f>IFERROR(IF(DarlehenNichtBezahlt*DarlehenIstGut,ZahlungsDatum,DarlehensAnfangsDatum), DarlehensAnfangsDatum)</f>
        <v>51320</v>
      </c>
      <c r="D200" s="80">
        <f>IFERROR(IF(DarlehenNichtBezahlt*DarlehenIstGut,DarlehensWert,""), "")</f>
        <v>235216.85018923256</v>
      </c>
      <c r="E200" s="80">
        <f>IFERROR(IF(DarlehenNichtBezahlt*DarlehenIstGut,MonatlicheZahlung,0), 0)</f>
        <v>1798.0273906504115</v>
      </c>
      <c r="F200" s="80">
        <f>IFERROR(IF(DarlehenNichtBezahlt*DarlehenIstGut,Kapital,0), 0)</f>
        <v>1111.9782442651508</v>
      </c>
      <c r="G200" s="80">
        <f>IFERROR(IF(DarlehenNichtBezahlt*DarlehenIstGut,ZinsBetrag,0), 0)</f>
        <v>686.04914638526066</v>
      </c>
      <c r="H200" s="80">
        <f>IFERROR(IF(DarlehenNichtBezahlt*DarlehenIstGut,AbschlussSaldo,0), 0)</f>
        <v>234104.87194496748</v>
      </c>
      <c r="I200" s="71">
        <f>IF(LEN(Finanzierungsrechner!$B200)=0,0,YEAR(Finanzierungsrechner!$C200))</f>
        <v>2040</v>
      </c>
      <c r="J200" s="71" t="str">
        <f t="array" ref="J200">IFERROR(INDEX(Finanzierungsrechner!$I$17:$I$255,MATCH(0,COUNTIF($J$16:J199,Finanzierungsrechner!$I$17:$I$255),0)),"")</f>
        <v/>
      </c>
      <c r="K200" s="70">
        <f>SUMIF(Finanzierungsrechner!$I$17:$I$255,"&lt;=" &amp;Finanzierungsrechner!$J200,Finanzierungsrechner!$F$17:$F$255)</f>
        <v>0</v>
      </c>
      <c r="L200" s="72">
        <f>SUMIF(Finanzierungsrechner!$I$17:$I$255,"&lt;=" &amp;Finanzierungsrechner!$J200,Finanzierungsrechner!$G$17:$G$255)</f>
        <v>0</v>
      </c>
      <c r="M200" s="72">
        <f t="array" ref="M200">IF(MIN(IF(Finanzierungsrechner!$I$17:$I$255=J200,Finanzierungsrechner!$H$17:$H$255))&lt;0,0,MIN(IF(Finanzierungsrechner!$I$17:$I$255=J200,Finanzierungsrechner!$H$17:$H$255)))</f>
        <v>0</v>
      </c>
      <c r="O200" s="46"/>
      <c r="P200" s="46"/>
      <c r="Q200" s="46"/>
    </row>
    <row r="201" spans="2:17" ht="20.100000000000001" customHeight="1">
      <c r="B201" s="76">
        <f>IFERROR(IF(DarlehenNichtBezahlt*DarlehenIstGut,ZahlungNummer,""), "")</f>
        <v>185</v>
      </c>
      <c r="C201" s="77">
        <f>IFERROR(IF(DarlehenNichtBezahlt*DarlehenIstGut,ZahlungsDatum,DarlehensAnfangsDatum), DarlehensAnfangsDatum)</f>
        <v>51351</v>
      </c>
      <c r="D201" s="78">
        <f>IFERROR(IF(DarlehenNichtBezahlt*DarlehenIstGut,DarlehensWert,""), "")</f>
        <v>234104.87194496748</v>
      </c>
      <c r="E201" s="78">
        <f>IFERROR(IF(DarlehenNichtBezahlt*DarlehenIstGut,MonatlicheZahlung,0), 0)</f>
        <v>1798.0273906504115</v>
      </c>
      <c r="F201" s="78">
        <f>IFERROR(IF(DarlehenNichtBezahlt*DarlehenIstGut,Kapital,0), 0)</f>
        <v>1115.2215141442578</v>
      </c>
      <c r="G201" s="78">
        <f>IFERROR(IF(DarlehenNichtBezahlt*DarlehenIstGut,ZinsBetrag,0), 0)</f>
        <v>682.80587650615405</v>
      </c>
      <c r="H201" s="78">
        <f>IFERROR(IF(DarlehenNichtBezahlt*DarlehenIstGut,AbschlussSaldo,0), 0)</f>
        <v>232989.65043082321</v>
      </c>
      <c r="I201" s="68">
        <f>IF(LEN(Finanzierungsrechner!$B201)=0,0,YEAR(Finanzierungsrechner!$C201))</f>
        <v>2040</v>
      </c>
      <c r="J201" s="68" t="str">
        <f t="array" ref="J201">IFERROR(INDEX(Finanzierungsrechner!$I$17:$I$255,MATCH(0,COUNTIF($J$16:J200,Finanzierungsrechner!$I$17:$I$255),0)),"")</f>
        <v/>
      </c>
      <c r="K201" s="67">
        <f>SUMIF(Finanzierungsrechner!$I$17:$I$255,"&lt;=" &amp;Finanzierungsrechner!$J201,Finanzierungsrechner!$F$17:$F$255)</f>
        <v>0</v>
      </c>
      <c r="L201" s="69">
        <f>SUMIF(Finanzierungsrechner!$I$17:$I$255,"&lt;=" &amp;Finanzierungsrechner!$J201,Finanzierungsrechner!$G$17:$G$255)</f>
        <v>0</v>
      </c>
      <c r="M201" s="69">
        <f t="array" ref="M201">IF(MIN(IF(Finanzierungsrechner!$I$17:$I$255=J201,Finanzierungsrechner!$H$17:$H$255))&lt;0,0,MIN(IF(Finanzierungsrechner!$I$17:$I$255=J201,Finanzierungsrechner!$H$17:$H$255)))</f>
        <v>0</v>
      </c>
      <c r="O201" s="46"/>
      <c r="P201" s="46"/>
      <c r="Q201" s="46"/>
    </row>
    <row r="202" spans="2:17" ht="20.100000000000001" customHeight="1">
      <c r="B202" s="76">
        <f>IFERROR(IF(DarlehenNichtBezahlt*DarlehenIstGut,ZahlungNummer,""), "")</f>
        <v>186</v>
      </c>
      <c r="C202" s="79">
        <f>IFERROR(IF(DarlehenNichtBezahlt*DarlehenIstGut,ZahlungsDatum,DarlehensAnfangsDatum), DarlehensAnfangsDatum)</f>
        <v>51382</v>
      </c>
      <c r="D202" s="80">
        <f>IFERROR(IF(DarlehenNichtBezahlt*DarlehenIstGut,DarlehensWert,""), "")</f>
        <v>232989.65043082321</v>
      </c>
      <c r="E202" s="80">
        <f>IFERROR(IF(DarlehenNichtBezahlt*DarlehenIstGut,MonatlicheZahlung,0), 0)</f>
        <v>1798.0273906504115</v>
      </c>
      <c r="F202" s="80">
        <f>IFERROR(IF(DarlehenNichtBezahlt*DarlehenIstGut,Kapital,0), 0)</f>
        <v>1118.4742435605117</v>
      </c>
      <c r="G202" s="80">
        <f>IFERROR(IF(DarlehenNichtBezahlt*DarlehenIstGut,ZinsBetrag,0), 0)</f>
        <v>679.55314708989977</v>
      </c>
      <c r="H202" s="80">
        <f>IFERROR(IF(DarlehenNichtBezahlt*DarlehenIstGut,AbschlussSaldo,0), 0)</f>
        <v>231871.1761872627</v>
      </c>
      <c r="I202" s="71">
        <f>IF(LEN(Finanzierungsrechner!$B202)=0,0,YEAR(Finanzierungsrechner!$C202))</f>
        <v>2040</v>
      </c>
      <c r="J202" s="71" t="str">
        <f t="array" ref="J202">IFERROR(INDEX(Finanzierungsrechner!$I$17:$I$255,MATCH(0,COUNTIF($J$16:J201,Finanzierungsrechner!$I$17:$I$255),0)),"")</f>
        <v/>
      </c>
      <c r="K202" s="70">
        <f>SUMIF(Finanzierungsrechner!$I$17:$I$255,"&lt;=" &amp;Finanzierungsrechner!$J202,Finanzierungsrechner!$F$17:$F$255)</f>
        <v>0</v>
      </c>
      <c r="L202" s="72">
        <f>SUMIF(Finanzierungsrechner!$I$17:$I$255,"&lt;=" &amp;Finanzierungsrechner!$J202,Finanzierungsrechner!$G$17:$G$255)</f>
        <v>0</v>
      </c>
      <c r="M202" s="72">
        <f t="array" ref="M202">IF(MIN(IF(Finanzierungsrechner!$I$17:$I$255=J202,Finanzierungsrechner!$H$17:$H$255))&lt;0,0,MIN(IF(Finanzierungsrechner!$I$17:$I$255=J202,Finanzierungsrechner!$H$17:$H$255)))</f>
        <v>0</v>
      </c>
      <c r="O202" s="46"/>
      <c r="P202" s="46"/>
      <c r="Q202" s="46"/>
    </row>
    <row r="203" spans="2:17" ht="20.100000000000001" customHeight="1">
      <c r="B203" s="76">
        <f>IFERROR(IF(DarlehenNichtBezahlt*DarlehenIstGut,ZahlungNummer,""), "")</f>
        <v>187</v>
      </c>
      <c r="C203" s="77">
        <f>IFERROR(IF(DarlehenNichtBezahlt*DarlehenIstGut,ZahlungsDatum,DarlehensAnfangsDatum), DarlehensAnfangsDatum)</f>
        <v>51412</v>
      </c>
      <c r="D203" s="78">
        <f>IFERROR(IF(DarlehenNichtBezahlt*DarlehenIstGut,DarlehensWert,""), "")</f>
        <v>231871.1761872627</v>
      </c>
      <c r="E203" s="78">
        <f>IFERROR(IF(DarlehenNichtBezahlt*DarlehenIstGut,MonatlicheZahlung,0), 0)</f>
        <v>1798.0273906504115</v>
      </c>
      <c r="F203" s="78">
        <f>IFERROR(IF(DarlehenNichtBezahlt*DarlehenIstGut,Kapital,0), 0)</f>
        <v>1121.73646010423</v>
      </c>
      <c r="G203" s="78">
        <f>IFERROR(IF(DarlehenNichtBezahlt*DarlehenIstGut,ZinsBetrag,0), 0)</f>
        <v>676.2909305461817</v>
      </c>
      <c r="H203" s="78">
        <f>IFERROR(IF(DarlehenNichtBezahlt*DarlehenIstGut,AbschlussSaldo,0), 0)</f>
        <v>230749.43972715834</v>
      </c>
      <c r="I203" s="68">
        <f>IF(LEN(Finanzierungsrechner!$B203)=0,0,YEAR(Finanzierungsrechner!$C203))</f>
        <v>2040</v>
      </c>
      <c r="J203" s="68" t="str">
        <f t="array" ref="J203">IFERROR(INDEX(Finanzierungsrechner!$I$17:$I$255,MATCH(0,COUNTIF($J$16:J202,Finanzierungsrechner!$I$17:$I$255),0)),"")</f>
        <v/>
      </c>
      <c r="K203" s="67">
        <f>SUMIF(Finanzierungsrechner!$I$17:$I$255,"&lt;=" &amp;Finanzierungsrechner!$J203,Finanzierungsrechner!$F$17:$F$255)</f>
        <v>0</v>
      </c>
      <c r="L203" s="69">
        <f>SUMIF(Finanzierungsrechner!$I$17:$I$255,"&lt;=" &amp;Finanzierungsrechner!$J203,Finanzierungsrechner!$G$17:$G$255)</f>
        <v>0</v>
      </c>
      <c r="M203" s="69">
        <f t="array" ref="M203">IF(MIN(IF(Finanzierungsrechner!$I$17:$I$255=J203,Finanzierungsrechner!$H$17:$H$255))&lt;0,0,MIN(IF(Finanzierungsrechner!$I$17:$I$255=J203,Finanzierungsrechner!$H$17:$H$255)))</f>
        <v>0</v>
      </c>
      <c r="O203" s="46"/>
      <c r="P203" s="46"/>
      <c r="Q203" s="46"/>
    </row>
    <row r="204" spans="2:17" ht="20.100000000000001" customHeight="1">
      <c r="B204" s="76">
        <f>IFERROR(IF(DarlehenNichtBezahlt*DarlehenIstGut,ZahlungNummer,""), "")</f>
        <v>188</v>
      </c>
      <c r="C204" s="79">
        <f>IFERROR(IF(DarlehenNichtBezahlt*DarlehenIstGut,ZahlungsDatum,DarlehensAnfangsDatum), DarlehensAnfangsDatum)</f>
        <v>51443</v>
      </c>
      <c r="D204" s="80">
        <f>IFERROR(IF(DarlehenNichtBezahlt*DarlehenIstGut,DarlehensWert,""), "")</f>
        <v>230749.43972715834</v>
      </c>
      <c r="E204" s="80">
        <f>IFERROR(IF(DarlehenNichtBezahlt*DarlehenIstGut,MonatlicheZahlung,0), 0)</f>
        <v>1798.0273906504115</v>
      </c>
      <c r="F204" s="80">
        <f>IFERROR(IF(DarlehenNichtBezahlt*DarlehenIstGut,Kapital,0), 0)</f>
        <v>1125.0081914462003</v>
      </c>
      <c r="G204" s="80">
        <f>IFERROR(IF(DarlehenNichtBezahlt*DarlehenIstGut,ZinsBetrag,0), 0)</f>
        <v>673.01919920421096</v>
      </c>
      <c r="H204" s="80">
        <f>IFERROR(IF(DarlehenNichtBezahlt*DarlehenIstGut,AbschlussSaldo,0), 0)</f>
        <v>229624.43153571215</v>
      </c>
      <c r="I204" s="71">
        <f>IF(LEN(Finanzierungsrechner!$B204)=0,0,YEAR(Finanzierungsrechner!$C204))</f>
        <v>2040</v>
      </c>
      <c r="J204" s="71" t="str">
        <f t="array" ref="J204">IFERROR(INDEX(Finanzierungsrechner!$I$17:$I$255,MATCH(0,COUNTIF($J$16:J203,Finanzierungsrechner!$I$17:$I$255),0)),"")</f>
        <v/>
      </c>
      <c r="K204" s="70">
        <f>SUMIF(Finanzierungsrechner!$I$17:$I$255,"&lt;=" &amp;Finanzierungsrechner!$J204,Finanzierungsrechner!$F$17:$F$255)</f>
        <v>0</v>
      </c>
      <c r="L204" s="72">
        <f>SUMIF(Finanzierungsrechner!$I$17:$I$255,"&lt;=" &amp;Finanzierungsrechner!$J204,Finanzierungsrechner!$G$17:$G$255)</f>
        <v>0</v>
      </c>
      <c r="M204" s="72">
        <f t="array" ref="M204">IF(MIN(IF(Finanzierungsrechner!$I$17:$I$255=J204,Finanzierungsrechner!$H$17:$H$255))&lt;0,0,MIN(IF(Finanzierungsrechner!$I$17:$I$255=J204,Finanzierungsrechner!$H$17:$H$255)))</f>
        <v>0</v>
      </c>
      <c r="O204" s="46"/>
      <c r="P204" s="46"/>
      <c r="Q204" s="46"/>
    </row>
    <row r="205" spans="2:17" ht="20.100000000000001" customHeight="1">
      <c r="B205" s="76">
        <f>IFERROR(IF(DarlehenNichtBezahlt*DarlehenIstGut,ZahlungNummer,""), "")</f>
        <v>189</v>
      </c>
      <c r="C205" s="77">
        <f>IFERROR(IF(DarlehenNichtBezahlt*DarlehenIstGut,ZahlungsDatum,DarlehensAnfangsDatum), DarlehensAnfangsDatum)</f>
        <v>51473</v>
      </c>
      <c r="D205" s="78">
        <f>IFERROR(IF(DarlehenNichtBezahlt*DarlehenIstGut,DarlehensWert,""), "")</f>
        <v>229624.43153571215</v>
      </c>
      <c r="E205" s="78">
        <f>IFERROR(IF(DarlehenNichtBezahlt*DarlehenIstGut,MonatlicheZahlung,0), 0)</f>
        <v>1798.0273906504115</v>
      </c>
      <c r="F205" s="78">
        <f>IFERROR(IF(DarlehenNichtBezahlt*DarlehenIstGut,Kapital,0), 0)</f>
        <v>1128.2894653379187</v>
      </c>
      <c r="G205" s="78">
        <f>IFERROR(IF(DarlehenNichtBezahlt*DarlehenIstGut,ZinsBetrag,0), 0)</f>
        <v>669.73792531249296</v>
      </c>
      <c r="H205" s="78">
        <f>IFERROR(IF(DarlehenNichtBezahlt*DarlehenIstGut,AbschlussSaldo,0), 0)</f>
        <v>228496.14207037434</v>
      </c>
      <c r="I205" s="68">
        <f>IF(LEN(Finanzierungsrechner!$B205)=0,0,YEAR(Finanzierungsrechner!$C205))</f>
        <v>2040</v>
      </c>
      <c r="J205" s="68" t="str">
        <f t="array" ref="J205">IFERROR(INDEX(Finanzierungsrechner!$I$17:$I$255,MATCH(0,COUNTIF($J$16:J204,Finanzierungsrechner!$I$17:$I$255),0)),"")</f>
        <v/>
      </c>
      <c r="K205" s="67">
        <f>SUMIF(Finanzierungsrechner!$I$17:$I$255,"&lt;=" &amp;Finanzierungsrechner!$J205,Finanzierungsrechner!$F$17:$F$255)</f>
        <v>0</v>
      </c>
      <c r="L205" s="69">
        <f>SUMIF(Finanzierungsrechner!$I$17:$I$255,"&lt;=" &amp;Finanzierungsrechner!$J205,Finanzierungsrechner!$G$17:$G$255)</f>
        <v>0</v>
      </c>
      <c r="M205" s="69">
        <f t="array" ref="M205">IF(MIN(IF(Finanzierungsrechner!$I$17:$I$255=J205,Finanzierungsrechner!$H$17:$H$255))&lt;0,0,MIN(IF(Finanzierungsrechner!$I$17:$I$255=J205,Finanzierungsrechner!$H$17:$H$255)))</f>
        <v>0</v>
      </c>
      <c r="O205" s="46"/>
      <c r="P205" s="46"/>
      <c r="Q205" s="46"/>
    </row>
    <row r="206" spans="2:17" ht="20.100000000000001" customHeight="1">
      <c r="B206" s="76">
        <f>IFERROR(IF(DarlehenNichtBezahlt*DarlehenIstGut,ZahlungNummer,""), "")</f>
        <v>190</v>
      </c>
      <c r="C206" s="79">
        <f>IFERROR(IF(DarlehenNichtBezahlt*DarlehenIstGut,ZahlungsDatum,DarlehensAnfangsDatum), DarlehensAnfangsDatum)</f>
        <v>51504</v>
      </c>
      <c r="D206" s="80">
        <f>IFERROR(IF(DarlehenNichtBezahlt*DarlehenIstGut,DarlehensWert,""), "")</f>
        <v>228496.14207037434</v>
      </c>
      <c r="E206" s="80">
        <f>IFERROR(IF(DarlehenNichtBezahlt*DarlehenIstGut,MonatlicheZahlung,0), 0)</f>
        <v>1798.0273906504115</v>
      </c>
      <c r="F206" s="80">
        <f>IFERROR(IF(DarlehenNichtBezahlt*DarlehenIstGut,Kapital,0), 0)</f>
        <v>1131.5803096118209</v>
      </c>
      <c r="G206" s="80">
        <f>IFERROR(IF(DarlehenNichtBezahlt*DarlehenIstGut,ZinsBetrag,0), 0)</f>
        <v>666.44708103859068</v>
      </c>
      <c r="H206" s="80">
        <f>IFERROR(IF(DarlehenNichtBezahlt*DarlehenIstGut,AbschlussSaldo,0), 0)</f>
        <v>227364.56176076247</v>
      </c>
      <c r="I206" s="71">
        <f>IF(LEN(Finanzierungsrechner!$B206)=0,0,YEAR(Finanzierungsrechner!$C206))</f>
        <v>2041</v>
      </c>
      <c r="J206" s="71" t="str">
        <f t="array" ref="J206">IFERROR(INDEX(Finanzierungsrechner!$I$17:$I$255,MATCH(0,COUNTIF($J$16:J205,Finanzierungsrechner!$I$17:$I$255),0)),"")</f>
        <v/>
      </c>
      <c r="K206" s="70">
        <f>SUMIF(Finanzierungsrechner!$I$17:$I$255,"&lt;=" &amp;Finanzierungsrechner!$J206,Finanzierungsrechner!$F$17:$F$255)</f>
        <v>0</v>
      </c>
      <c r="L206" s="72">
        <f>SUMIF(Finanzierungsrechner!$I$17:$I$255,"&lt;=" &amp;Finanzierungsrechner!$J206,Finanzierungsrechner!$G$17:$G$255)</f>
        <v>0</v>
      </c>
      <c r="M206" s="72">
        <f t="array" ref="M206">IF(MIN(IF(Finanzierungsrechner!$I$17:$I$255=J206,Finanzierungsrechner!$H$17:$H$255))&lt;0,0,MIN(IF(Finanzierungsrechner!$I$17:$I$255=J206,Finanzierungsrechner!$H$17:$H$255)))</f>
        <v>0</v>
      </c>
      <c r="O206" s="46"/>
      <c r="P206" s="46"/>
      <c r="Q206" s="46"/>
    </row>
    <row r="207" spans="2:17" ht="20.100000000000001" customHeight="1">
      <c r="B207" s="76">
        <f>IFERROR(IF(DarlehenNichtBezahlt*DarlehenIstGut,ZahlungNummer,""), "")</f>
        <v>191</v>
      </c>
      <c r="C207" s="77">
        <f>IFERROR(IF(DarlehenNichtBezahlt*DarlehenIstGut,ZahlungsDatum,DarlehensAnfangsDatum), DarlehensAnfangsDatum)</f>
        <v>51535</v>
      </c>
      <c r="D207" s="78">
        <f>IFERROR(IF(DarlehenNichtBezahlt*DarlehenIstGut,DarlehensWert,""), "")</f>
        <v>227364.56176076247</v>
      </c>
      <c r="E207" s="78">
        <f>IFERROR(IF(DarlehenNichtBezahlt*DarlehenIstGut,MonatlicheZahlung,0), 0)</f>
        <v>1798.0273906504115</v>
      </c>
      <c r="F207" s="78">
        <f>IFERROR(IF(DarlehenNichtBezahlt*DarlehenIstGut,Kapital,0), 0)</f>
        <v>1134.880752181522</v>
      </c>
      <c r="G207" s="78">
        <f>IFERROR(IF(DarlehenNichtBezahlt*DarlehenIstGut,ZinsBetrag,0), 0)</f>
        <v>663.14663846888959</v>
      </c>
      <c r="H207" s="78">
        <f>IFERROR(IF(DarlehenNichtBezahlt*DarlehenIstGut,AbschlussSaldo,0), 0)</f>
        <v>226229.6810085809</v>
      </c>
      <c r="I207" s="68">
        <f>IF(LEN(Finanzierungsrechner!$B207)=0,0,YEAR(Finanzierungsrechner!$C207))</f>
        <v>2041</v>
      </c>
      <c r="J207" s="68" t="str">
        <f t="array" ref="J207">IFERROR(INDEX(Finanzierungsrechner!$I$17:$I$255,MATCH(0,COUNTIF($J$16:J206,Finanzierungsrechner!$I$17:$I$255),0)),"")</f>
        <v/>
      </c>
      <c r="K207" s="67">
        <f>SUMIF(Finanzierungsrechner!$I$17:$I$255,"&lt;=" &amp;Finanzierungsrechner!$J207,Finanzierungsrechner!$F$17:$F$255)</f>
        <v>0</v>
      </c>
      <c r="L207" s="69">
        <f>SUMIF(Finanzierungsrechner!$I$17:$I$255,"&lt;=" &amp;Finanzierungsrechner!$J207,Finanzierungsrechner!$G$17:$G$255)</f>
        <v>0</v>
      </c>
      <c r="M207" s="69">
        <f t="array" ref="M207">IF(MIN(IF(Finanzierungsrechner!$I$17:$I$255=J207,Finanzierungsrechner!$H$17:$H$255))&lt;0,0,MIN(IF(Finanzierungsrechner!$I$17:$I$255=J207,Finanzierungsrechner!$H$17:$H$255)))</f>
        <v>0</v>
      </c>
      <c r="O207" s="46"/>
      <c r="P207" s="46"/>
      <c r="Q207" s="46"/>
    </row>
    <row r="208" spans="2:17" ht="20.100000000000001" customHeight="1">
      <c r="B208" s="76">
        <f>IFERROR(IF(DarlehenNichtBezahlt*DarlehenIstGut,ZahlungNummer,""), "")</f>
        <v>192</v>
      </c>
      <c r="C208" s="79">
        <f>IFERROR(IF(DarlehenNichtBezahlt*DarlehenIstGut,ZahlungsDatum,DarlehensAnfangsDatum), DarlehensAnfangsDatum)</f>
        <v>51563</v>
      </c>
      <c r="D208" s="80">
        <f>IFERROR(IF(DarlehenNichtBezahlt*DarlehenIstGut,DarlehensWert,""), "")</f>
        <v>226229.6810085809</v>
      </c>
      <c r="E208" s="80">
        <f>IFERROR(IF(DarlehenNichtBezahlt*DarlehenIstGut,MonatlicheZahlung,0), 0)</f>
        <v>1798.0273906504115</v>
      </c>
      <c r="F208" s="80">
        <f>IFERROR(IF(DarlehenNichtBezahlt*DarlehenIstGut,Kapital,0), 0)</f>
        <v>1138.1908210420515</v>
      </c>
      <c r="G208" s="80">
        <f>IFERROR(IF(DarlehenNichtBezahlt*DarlehenIstGut,ZinsBetrag,0), 0)</f>
        <v>659.83656960836015</v>
      </c>
      <c r="H208" s="80">
        <f>IFERROR(IF(DarlehenNichtBezahlt*DarlehenIstGut,AbschlussSaldo,0), 0)</f>
        <v>225091.49018753908</v>
      </c>
      <c r="I208" s="71">
        <f>IF(LEN(Finanzierungsrechner!$B208)=0,0,YEAR(Finanzierungsrechner!$C208))</f>
        <v>2041</v>
      </c>
      <c r="J208" s="71" t="str">
        <f t="array" ref="J208">IFERROR(INDEX(Finanzierungsrechner!$I$17:$I$255,MATCH(0,COUNTIF($J$16:J207,Finanzierungsrechner!$I$17:$I$255),0)),"")</f>
        <v/>
      </c>
      <c r="K208" s="70">
        <f>SUMIF(Finanzierungsrechner!$I$17:$I$255,"&lt;=" &amp;Finanzierungsrechner!$J208,Finanzierungsrechner!$F$17:$F$255)</f>
        <v>0</v>
      </c>
      <c r="L208" s="72">
        <f>SUMIF(Finanzierungsrechner!$I$17:$I$255,"&lt;=" &amp;Finanzierungsrechner!$J208,Finanzierungsrechner!$G$17:$G$255)</f>
        <v>0</v>
      </c>
      <c r="M208" s="72">
        <f t="array" ref="M208">IF(MIN(IF(Finanzierungsrechner!$I$17:$I$255=J208,Finanzierungsrechner!$H$17:$H$255))&lt;0,0,MIN(IF(Finanzierungsrechner!$I$17:$I$255=J208,Finanzierungsrechner!$H$17:$H$255)))</f>
        <v>0</v>
      </c>
      <c r="O208" s="46"/>
      <c r="P208" s="46"/>
      <c r="Q208" s="46"/>
    </row>
    <row r="209" spans="2:17" ht="20.100000000000001" customHeight="1">
      <c r="B209" s="76">
        <f>IFERROR(IF(DarlehenNichtBezahlt*DarlehenIstGut,ZahlungNummer,""), "")</f>
        <v>193</v>
      </c>
      <c r="C209" s="77">
        <f>IFERROR(IF(DarlehenNichtBezahlt*DarlehenIstGut,ZahlungsDatum,DarlehensAnfangsDatum), DarlehensAnfangsDatum)</f>
        <v>51594</v>
      </c>
      <c r="D209" s="78">
        <f>IFERROR(IF(DarlehenNichtBezahlt*DarlehenIstGut,DarlehensWert,""), "")</f>
        <v>225091.49018753908</v>
      </c>
      <c r="E209" s="78">
        <f>IFERROR(IF(DarlehenNichtBezahlt*DarlehenIstGut,MonatlicheZahlung,0), 0)</f>
        <v>1798.0273906504115</v>
      </c>
      <c r="F209" s="78">
        <f>IFERROR(IF(DarlehenNichtBezahlt*DarlehenIstGut,Kapital,0), 0)</f>
        <v>1141.5105442700906</v>
      </c>
      <c r="G209" s="78">
        <f>IFERROR(IF(DarlehenNichtBezahlt*DarlehenIstGut,ZinsBetrag,0), 0)</f>
        <v>656.51684638032077</v>
      </c>
      <c r="H209" s="78">
        <f>IFERROR(IF(DarlehenNichtBezahlt*DarlehenIstGut,AbschlussSaldo,0), 0)</f>
        <v>223949.97964326892</v>
      </c>
      <c r="I209" s="68">
        <f>IF(LEN(Finanzierungsrechner!$B209)=0,0,YEAR(Finanzierungsrechner!$C209))</f>
        <v>2041</v>
      </c>
      <c r="J209" s="68" t="str">
        <f t="array" ref="J209">IFERROR(INDEX(Finanzierungsrechner!$I$17:$I$255,MATCH(0,COUNTIF($J$16:J208,Finanzierungsrechner!$I$17:$I$255),0)),"")</f>
        <v/>
      </c>
      <c r="K209" s="67">
        <f>SUMIF(Finanzierungsrechner!$I$17:$I$255,"&lt;=" &amp;Finanzierungsrechner!$J209,Finanzierungsrechner!$F$17:$F$255)</f>
        <v>0</v>
      </c>
      <c r="L209" s="69">
        <f>SUMIF(Finanzierungsrechner!$I$17:$I$255,"&lt;=" &amp;Finanzierungsrechner!$J209,Finanzierungsrechner!$G$17:$G$255)</f>
        <v>0</v>
      </c>
      <c r="M209" s="69">
        <f t="array" ref="M209">IF(MIN(IF(Finanzierungsrechner!$I$17:$I$255=J209,Finanzierungsrechner!$H$17:$H$255))&lt;0,0,MIN(IF(Finanzierungsrechner!$I$17:$I$255=J209,Finanzierungsrechner!$H$17:$H$255)))</f>
        <v>0</v>
      </c>
      <c r="O209" s="46"/>
      <c r="P209" s="46"/>
      <c r="Q209" s="46"/>
    </row>
    <row r="210" spans="2:17" ht="20.100000000000001" customHeight="1">
      <c r="B210" s="76">
        <f>IFERROR(IF(DarlehenNichtBezahlt*DarlehenIstGut,ZahlungNummer,""), "")</f>
        <v>194</v>
      </c>
      <c r="C210" s="79">
        <f>IFERROR(IF(DarlehenNichtBezahlt*DarlehenIstGut,ZahlungsDatum,DarlehensAnfangsDatum), DarlehensAnfangsDatum)</f>
        <v>51624</v>
      </c>
      <c r="D210" s="80">
        <f>IFERROR(IF(DarlehenNichtBezahlt*DarlehenIstGut,DarlehensWert,""), "")</f>
        <v>223949.97964326892</v>
      </c>
      <c r="E210" s="80">
        <f>IFERROR(IF(DarlehenNichtBezahlt*DarlehenIstGut,MonatlicheZahlung,0), 0)</f>
        <v>1798.0273906504115</v>
      </c>
      <c r="F210" s="80">
        <f>IFERROR(IF(DarlehenNichtBezahlt*DarlehenIstGut,Kapital,0), 0)</f>
        <v>1144.8399500242117</v>
      </c>
      <c r="G210" s="80">
        <f>IFERROR(IF(DarlehenNichtBezahlt*DarlehenIstGut,ZinsBetrag,0), 0)</f>
        <v>653.18744062619965</v>
      </c>
      <c r="H210" s="80">
        <f>IFERROR(IF(DarlehenNichtBezahlt*DarlehenIstGut,AbschlussSaldo,0), 0)</f>
        <v>222805.13969324465</v>
      </c>
      <c r="I210" s="71">
        <f>IF(LEN(Finanzierungsrechner!$B210)=0,0,YEAR(Finanzierungsrechner!$C210))</f>
        <v>2041</v>
      </c>
      <c r="J210" s="71" t="str">
        <f t="array" ref="J210">IFERROR(INDEX(Finanzierungsrechner!$I$17:$I$255,MATCH(0,COUNTIF($J$16:J209,Finanzierungsrechner!$I$17:$I$255),0)),"")</f>
        <v/>
      </c>
      <c r="K210" s="70">
        <f>SUMIF(Finanzierungsrechner!$I$17:$I$255,"&lt;=" &amp;Finanzierungsrechner!$J210,Finanzierungsrechner!$F$17:$F$255)</f>
        <v>0</v>
      </c>
      <c r="L210" s="72">
        <f>SUMIF(Finanzierungsrechner!$I$17:$I$255,"&lt;=" &amp;Finanzierungsrechner!$J210,Finanzierungsrechner!$G$17:$G$255)</f>
        <v>0</v>
      </c>
      <c r="M210" s="72">
        <f t="array" ref="M210">IF(MIN(IF(Finanzierungsrechner!$I$17:$I$255=J210,Finanzierungsrechner!$H$17:$H$255))&lt;0,0,MIN(IF(Finanzierungsrechner!$I$17:$I$255=J210,Finanzierungsrechner!$H$17:$H$255)))</f>
        <v>0</v>
      </c>
      <c r="O210" s="46"/>
      <c r="P210" s="46"/>
      <c r="Q210" s="46"/>
    </row>
    <row r="211" spans="2:17" ht="20.100000000000001" customHeight="1">
      <c r="B211" s="76">
        <f>IFERROR(IF(DarlehenNichtBezahlt*DarlehenIstGut,ZahlungNummer,""), "")</f>
        <v>195</v>
      </c>
      <c r="C211" s="77">
        <f>IFERROR(IF(DarlehenNichtBezahlt*DarlehenIstGut,ZahlungsDatum,DarlehensAnfangsDatum), DarlehensAnfangsDatum)</f>
        <v>51655</v>
      </c>
      <c r="D211" s="78">
        <f>IFERROR(IF(DarlehenNichtBezahlt*DarlehenIstGut,DarlehensWert,""), "")</f>
        <v>222805.13969324465</v>
      </c>
      <c r="E211" s="78">
        <f>IFERROR(IF(DarlehenNichtBezahlt*DarlehenIstGut,MonatlicheZahlung,0), 0)</f>
        <v>1798.0273906504115</v>
      </c>
      <c r="F211" s="78">
        <f>IFERROR(IF(DarlehenNichtBezahlt*DarlehenIstGut,Kapital,0), 0)</f>
        <v>1148.1790665451158</v>
      </c>
      <c r="G211" s="78">
        <f>IFERROR(IF(DarlehenNichtBezahlt*DarlehenIstGut,ZinsBetrag,0), 0)</f>
        <v>649.84832410529566</v>
      </c>
      <c r="H211" s="78">
        <f>IFERROR(IF(DarlehenNichtBezahlt*DarlehenIstGut,AbschlussSaldo,0), 0)</f>
        <v>221656.9606266995</v>
      </c>
      <c r="I211" s="68">
        <f>IF(LEN(Finanzierungsrechner!$B211)=0,0,YEAR(Finanzierungsrechner!$C211))</f>
        <v>2041</v>
      </c>
      <c r="J211" s="68" t="str">
        <f t="array" ref="J211">IFERROR(INDEX(Finanzierungsrechner!$I$17:$I$255,MATCH(0,COUNTIF($J$16:J210,Finanzierungsrechner!$I$17:$I$255),0)),"")</f>
        <v/>
      </c>
      <c r="K211" s="67">
        <f>SUMIF(Finanzierungsrechner!$I$17:$I$255,"&lt;=" &amp;Finanzierungsrechner!$J211,Finanzierungsrechner!$F$17:$F$255)</f>
        <v>0</v>
      </c>
      <c r="L211" s="69">
        <f>SUMIF(Finanzierungsrechner!$I$17:$I$255,"&lt;=" &amp;Finanzierungsrechner!$J211,Finanzierungsrechner!$G$17:$G$255)</f>
        <v>0</v>
      </c>
      <c r="M211" s="69">
        <f t="array" ref="M211">IF(MIN(IF(Finanzierungsrechner!$I$17:$I$255=J211,Finanzierungsrechner!$H$17:$H$255))&lt;0,0,MIN(IF(Finanzierungsrechner!$I$17:$I$255=J211,Finanzierungsrechner!$H$17:$H$255)))</f>
        <v>0</v>
      </c>
      <c r="O211" s="46"/>
      <c r="P211" s="46"/>
      <c r="Q211" s="46"/>
    </row>
    <row r="212" spans="2:17" ht="20.100000000000001" customHeight="1">
      <c r="B212" s="76">
        <f>IFERROR(IF(DarlehenNichtBezahlt*DarlehenIstGut,ZahlungNummer,""), "")</f>
        <v>196</v>
      </c>
      <c r="C212" s="79">
        <f>IFERROR(IF(DarlehenNichtBezahlt*DarlehenIstGut,ZahlungsDatum,DarlehensAnfangsDatum), DarlehensAnfangsDatum)</f>
        <v>51685</v>
      </c>
      <c r="D212" s="80">
        <f>IFERROR(IF(DarlehenNichtBezahlt*DarlehenIstGut,DarlehensWert,""), "")</f>
        <v>221656.9606266995</v>
      </c>
      <c r="E212" s="80">
        <f>IFERROR(IF(DarlehenNichtBezahlt*DarlehenIstGut,MonatlicheZahlung,0), 0)</f>
        <v>1798.0273906504115</v>
      </c>
      <c r="F212" s="80">
        <f>IFERROR(IF(DarlehenNichtBezahlt*DarlehenIstGut,Kapital,0), 0)</f>
        <v>1151.5279221558724</v>
      </c>
      <c r="G212" s="80">
        <f>IFERROR(IF(DarlehenNichtBezahlt*DarlehenIstGut,ZinsBetrag,0), 0)</f>
        <v>646.49946849453909</v>
      </c>
      <c r="H212" s="80">
        <f>IFERROR(IF(DarlehenNichtBezahlt*DarlehenIstGut,AbschlussSaldo,0), 0)</f>
        <v>220505.43270454364</v>
      </c>
      <c r="I212" s="71">
        <f>IF(LEN(Finanzierungsrechner!$B212)=0,0,YEAR(Finanzierungsrechner!$C212))</f>
        <v>2041</v>
      </c>
      <c r="J212" s="71" t="str">
        <f t="array" ref="J212">IFERROR(INDEX(Finanzierungsrechner!$I$17:$I$255,MATCH(0,COUNTIF($J$16:J211,Finanzierungsrechner!$I$17:$I$255),0)),"")</f>
        <v/>
      </c>
      <c r="K212" s="70">
        <f>SUMIF(Finanzierungsrechner!$I$17:$I$255,"&lt;=" &amp;Finanzierungsrechner!$J212,Finanzierungsrechner!$F$17:$F$255)</f>
        <v>0</v>
      </c>
      <c r="L212" s="72">
        <f>SUMIF(Finanzierungsrechner!$I$17:$I$255,"&lt;=" &amp;Finanzierungsrechner!$J212,Finanzierungsrechner!$G$17:$G$255)</f>
        <v>0</v>
      </c>
      <c r="M212" s="72">
        <f t="array" ref="M212">IF(MIN(IF(Finanzierungsrechner!$I$17:$I$255=J212,Finanzierungsrechner!$H$17:$H$255))&lt;0,0,MIN(IF(Finanzierungsrechner!$I$17:$I$255=J212,Finanzierungsrechner!$H$17:$H$255)))</f>
        <v>0</v>
      </c>
      <c r="O212" s="46"/>
      <c r="P212" s="46"/>
      <c r="Q212" s="46"/>
    </row>
    <row r="213" spans="2:17" ht="20.100000000000001" customHeight="1">
      <c r="B213" s="76">
        <f>IFERROR(IF(DarlehenNichtBezahlt*DarlehenIstGut,ZahlungNummer,""), "")</f>
        <v>197</v>
      </c>
      <c r="C213" s="77">
        <f>IFERROR(IF(DarlehenNichtBezahlt*DarlehenIstGut,ZahlungsDatum,DarlehensAnfangsDatum), DarlehensAnfangsDatum)</f>
        <v>51716</v>
      </c>
      <c r="D213" s="78">
        <f>IFERROR(IF(DarlehenNichtBezahlt*DarlehenIstGut,DarlehensWert,""), "")</f>
        <v>220505.43270454364</v>
      </c>
      <c r="E213" s="78">
        <f>IFERROR(IF(DarlehenNichtBezahlt*DarlehenIstGut,MonatlicheZahlung,0), 0)</f>
        <v>1798.0273906504115</v>
      </c>
      <c r="F213" s="78">
        <f>IFERROR(IF(DarlehenNichtBezahlt*DarlehenIstGut,Kapital,0), 0)</f>
        <v>1154.8865452621601</v>
      </c>
      <c r="G213" s="78">
        <f>IFERROR(IF(DarlehenNichtBezahlt*DarlehenIstGut,ZinsBetrag,0), 0)</f>
        <v>643.14084538825114</v>
      </c>
      <c r="H213" s="78">
        <f>IFERROR(IF(DarlehenNichtBezahlt*DarlehenIstGut,AbschlussSaldo,0), 0)</f>
        <v>219350.54615928151</v>
      </c>
      <c r="I213" s="68">
        <f>IF(LEN(Finanzierungsrechner!$B213)=0,0,YEAR(Finanzierungsrechner!$C213))</f>
        <v>2041</v>
      </c>
      <c r="J213" s="68" t="str">
        <f t="array" ref="J213">IFERROR(INDEX(Finanzierungsrechner!$I$17:$I$255,MATCH(0,COUNTIF($J$16:J212,Finanzierungsrechner!$I$17:$I$255),0)),"")</f>
        <v/>
      </c>
      <c r="K213" s="67">
        <f>SUMIF(Finanzierungsrechner!$I$17:$I$255,"&lt;=" &amp;Finanzierungsrechner!$J213,Finanzierungsrechner!$F$17:$F$255)</f>
        <v>0</v>
      </c>
      <c r="L213" s="69">
        <f>SUMIF(Finanzierungsrechner!$I$17:$I$255,"&lt;=" &amp;Finanzierungsrechner!$J213,Finanzierungsrechner!$G$17:$G$255)</f>
        <v>0</v>
      </c>
      <c r="M213" s="69">
        <f t="array" ref="M213">IF(MIN(IF(Finanzierungsrechner!$I$17:$I$255=J213,Finanzierungsrechner!$H$17:$H$255))&lt;0,0,MIN(IF(Finanzierungsrechner!$I$17:$I$255=J213,Finanzierungsrechner!$H$17:$H$255)))</f>
        <v>0</v>
      </c>
      <c r="O213" s="46"/>
      <c r="P213" s="46"/>
      <c r="Q213" s="46"/>
    </row>
    <row r="214" spans="2:17" ht="20.100000000000001" customHeight="1">
      <c r="B214" s="76">
        <f>IFERROR(IF(DarlehenNichtBezahlt*DarlehenIstGut,ZahlungNummer,""), "")</f>
        <v>198</v>
      </c>
      <c r="C214" s="79">
        <f>IFERROR(IF(DarlehenNichtBezahlt*DarlehenIstGut,ZahlungsDatum,DarlehensAnfangsDatum), DarlehensAnfangsDatum)</f>
        <v>51747</v>
      </c>
      <c r="D214" s="80">
        <f>IFERROR(IF(DarlehenNichtBezahlt*DarlehenIstGut,DarlehensWert,""), "")</f>
        <v>219350.54615928151</v>
      </c>
      <c r="E214" s="80">
        <f>IFERROR(IF(DarlehenNichtBezahlt*DarlehenIstGut,MonatlicheZahlung,0), 0)</f>
        <v>1798.0273906504115</v>
      </c>
      <c r="F214" s="80">
        <f>IFERROR(IF(DarlehenNichtBezahlt*DarlehenIstGut,Kapital,0), 0)</f>
        <v>1158.2549643525083</v>
      </c>
      <c r="G214" s="80">
        <f>IFERROR(IF(DarlehenNichtBezahlt*DarlehenIstGut,ZinsBetrag,0), 0)</f>
        <v>639.77242629790317</v>
      </c>
      <c r="H214" s="80">
        <f>IFERROR(IF(DarlehenNichtBezahlt*DarlehenIstGut,AbschlussSaldo,0), 0)</f>
        <v>218192.29119492898</v>
      </c>
      <c r="I214" s="71">
        <f>IF(LEN(Finanzierungsrechner!$B214)=0,0,YEAR(Finanzierungsrechner!$C214))</f>
        <v>2041</v>
      </c>
      <c r="J214" s="71" t="str">
        <f t="array" ref="J214">IFERROR(INDEX(Finanzierungsrechner!$I$17:$I$255,MATCH(0,COUNTIF($J$16:J213,Finanzierungsrechner!$I$17:$I$255),0)),"")</f>
        <v/>
      </c>
      <c r="K214" s="70">
        <f>SUMIF(Finanzierungsrechner!$I$17:$I$255,"&lt;=" &amp;Finanzierungsrechner!$J214,Finanzierungsrechner!$F$17:$F$255)</f>
        <v>0</v>
      </c>
      <c r="L214" s="72">
        <f>SUMIF(Finanzierungsrechner!$I$17:$I$255,"&lt;=" &amp;Finanzierungsrechner!$J214,Finanzierungsrechner!$G$17:$G$255)</f>
        <v>0</v>
      </c>
      <c r="M214" s="72">
        <f t="array" ref="M214">IF(MIN(IF(Finanzierungsrechner!$I$17:$I$255=J214,Finanzierungsrechner!$H$17:$H$255))&lt;0,0,MIN(IF(Finanzierungsrechner!$I$17:$I$255=J214,Finanzierungsrechner!$H$17:$H$255)))</f>
        <v>0</v>
      </c>
      <c r="O214" s="46"/>
      <c r="P214" s="46"/>
      <c r="Q214" s="46"/>
    </row>
    <row r="215" spans="2:17" ht="20.100000000000001" customHeight="1">
      <c r="B215" s="76">
        <f>IFERROR(IF(DarlehenNichtBezahlt*DarlehenIstGut,ZahlungNummer,""), "")</f>
        <v>199</v>
      </c>
      <c r="C215" s="77">
        <f>IFERROR(IF(DarlehenNichtBezahlt*DarlehenIstGut,ZahlungsDatum,DarlehensAnfangsDatum), DarlehensAnfangsDatum)</f>
        <v>51777</v>
      </c>
      <c r="D215" s="78">
        <f>IFERROR(IF(DarlehenNichtBezahlt*DarlehenIstGut,DarlehensWert,""), "")</f>
        <v>218192.29119492898</v>
      </c>
      <c r="E215" s="78">
        <f>IFERROR(IF(DarlehenNichtBezahlt*DarlehenIstGut,MonatlicheZahlung,0), 0)</f>
        <v>1798.0273906504115</v>
      </c>
      <c r="F215" s="78">
        <f>IFERROR(IF(DarlehenNichtBezahlt*DarlehenIstGut,Kapital,0), 0)</f>
        <v>1161.6332079985364</v>
      </c>
      <c r="G215" s="78">
        <f>IFERROR(IF(DarlehenNichtBezahlt*DarlehenIstGut,ZinsBetrag,0), 0)</f>
        <v>636.3941826518751</v>
      </c>
      <c r="H215" s="78">
        <f>IFERROR(IF(DarlehenNichtBezahlt*DarlehenIstGut,AbschlussSaldo,0), 0)</f>
        <v>217030.6579869304</v>
      </c>
      <c r="I215" s="68">
        <f>IF(LEN(Finanzierungsrechner!$B215)=0,0,YEAR(Finanzierungsrechner!$C215))</f>
        <v>2041</v>
      </c>
      <c r="J215" s="68" t="str">
        <f t="array" ref="J215">IFERROR(INDEX(Finanzierungsrechner!$I$17:$I$255,MATCH(0,COUNTIF($J$16:J214,Finanzierungsrechner!$I$17:$I$255),0)),"")</f>
        <v/>
      </c>
      <c r="K215" s="67">
        <f>SUMIF(Finanzierungsrechner!$I$17:$I$255,"&lt;=" &amp;Finanzierungsrechner!$J215,Finanzierungsrechner!$F$17:$F$255)</f>
        <v>0</v>
      </c>
      <c r="L215" s="69">
        <f>SUMIF(Finanzierungsrechner!$I$17:$I$255,"&lt;=" &amp;Finanzierungsrechner!$J215,Finanzierungsrechner!$G$17:$G$255)</f>
        <v>0</v>
      </c>
      <c r="M215" s="69">
        <f t="array" ref="M215">IF(MIN(IF(Finanzierungsrechner!$I$17:$I$255=J215,Finanzierungsrechner!$H$17:$H$255))&lt;0,0,MIN(IF(Finanzierungsrechner!$I$17:$I$255=J215,Finanzierungsrechner!$H$17:$H$255)))</f>
        <v>0</v>
      </c>
      <c r="O215" s="46"/>
      <c r="P215" s="46"/>
      <c r="Q215" s="46"/>
    </row>
    <row r="216" spans="2:17" ht="20.100000000000001" customHeight="1">
      <c r="B216" s="76">
        <f>IFERROR(IF(DarlehenNichtBezahlt*DarlehenIstGut,ZahlungNummer,""), "")</f>
        <v>200</v>
      </c>
      <c r="C216" s="79">
        <f>IFERROR(IF(DarlehenNichtBezahlt*DarlehenIstGut,ZahlungsDatum,DarlehensAnfangsDatum), DarlehensAnfangsDatum)</f>
        <v>51808</v>
      </c>
      <c r="D216" s="80">
        <f>IFERROR(IF(DarlehenNichtBezahlt*DarlehenIstGut,DarlehensWert,""), "")</f>
        <v>217030.6579869304</v>
      </c>
      <c r="E216" s="80">
        <f>IFERROR(IF(DarlehenNichtBezahlt*DarlehenIstGut,MonatlicheZahlung,0), 0)</f>
        <v>1798.0273906504115</v>
      </c>
      <c r="F216" s="80">
        <f>IFERROR(IF(DarlehenNichtBezahlt*DarlehenIstGut,Kapital,0), 0)</f>
        <v>1165.0213048551989</v>
      </c>
      <c r="G216" s="80">
        <f>IFERROR(IF(DarlehenNichtBezahlt*DarlehenIstGut,ZinsBetrag,0), 0)</f>
        <v>633.0060857952127</v>
      </c>
      <c r="H216" s="80">
        <f>IFERROR(IF(DarlehenNichtBezahlt*DarlehenIstGut,AbschlussSaldo,0), 0)</f>
        <v>215865.63668207527</v>
      </c>
      <c r="I216" s="71">
        <f>IF(LEN(Finanzierungsrechner!$B216)=0,0,YEAR(Finanzierungsrechner!$C216))</f>
        <v>2041</v>
      </c>
      <c r="J216" s="71" t="str">
        <f t="array" ref="J216">IFERROR(INDEX(Finanzierungsrechner!$I$17:$I$255,MATCH(0,COUNTIF($J$16:J215,Finanzierungsrechner!$I$17:$I$255),0)),"")</f>
        <v/>
      </c>
      <c r="K216" s="70">
        <f>SUMIF(Finanzierungsrechner!$I$17:$I$255,"&lt;=" &amp;Finanzierungsrechner!$J216,Finanzierungsrechner!$F$17:$F$255)</f>
        <v>0</v>
      </c>
      <c r="L216" s="72">
        <f>SUMIF(Finanzierungsrechner!$I$17:$I$255,"&lt;=" &amp;Finanzierungsrechner!$J216,Finanzierungsrechner!$G$17:$G$255)</f>
        <v>0</v>
      </c>
      <c r="M216" s="72">
        <f t="array" ref="M216">IF(MIN(IF(Finanzierungsrechner!$I$17:$I$255=J216,Finanzierungsrechner!$H$17:$H$255))&lt;0,0,MIN(IF(Finanzierungsrechner!$I$17:$I$255=J216,Finanzierungsrechner!$H$17:$H$255)))</f>
        <v>0</v>
      </c>
      <c r="O216" s="46"/>
      <c r="P216" s="46"/>
      <c r="Q216" s="46"/>
    </row>
    <row r="217" spans="2:17" ht="20.100000000000001" customHeight="1">
      <c r="B217" s="76">
        <f>IFERROR(IF(DarlehenNichtBezahlt*DarlehenIstGut,ZahlungNummer,""), "")</f>
        <v>201</v>
      </c>
      <c r="C217" s="77">
        <f>IFERROR(IF(DarlehenNichtBezahlt*DarlehenIstGut,ZahlungsDatum,DarlehensAnfangsDatum), DarlehensAnfangsDatum)</f>
        <v>51838</v>
      </c>
      <c r="D217" s="78">
        <f>IFERROR(IF(DarlehenNichtBezahlt*DarlehenIstGut,DarlehensWert,""), "")</f>
        <v>215865.63668207527</v>
      </c>
      <c r="E217" s="78">
        <f>IFERROR(IF(DarlehenNichtBezahlt*DarlehenIstGut,MonatlicheZahlung,0), 0)</f>
        <v>1798.0273906504115</v>
      </c>
      <c r="F217" s="78">
        <f>IFERROR(IF(DarlehenNichtBezahlt*DarlehenIstGut,Kapital,0), 0)</f>
        <v>1168.4192836610264</v>
      </c>
      <c r="G217" s="78">
        <f>IFERROR(IF(DarlehenNichtBezahlt*DarlehenIstGut,ZinsBetrag,0), 0)</f>
        <v>629.60810698938496</v>
      </c>
      <c r="H217" s="78">
        <f>IFERROR(IF(DarlehenNichtBezahlt*DarlehenIstGut,AbschlussSaldo,0), 0)</f>
        <v>214697.21739841421</v>
      </c>
      <c r="I217" s="68">
        <f>IF(LEN(Finanzierungsrechner!$B217)=0,0,YEAR(Finanzierungsrechner!$C217))</f>
        <v>2041</v>
      </c>
      <c r="J217" s="68" t="str">
        <f t="array" ref="J217">IFERROR(INDEX(Finanzierungsrechner!$I$17:$I$255,MATCH(0,COUNTIF($J$16:J216,Finanzierungsrechner!$I$17:$I$255),0)),"")</f>
        <v/>
      </c>
      <c r="K217" s="67">
        <f>SUMIF(Finanzierungsrechner!$I$17:$I$255,"&lt;=" &amp;Finanzierungsrechner!$J217,Finanzierungsrechner!$F$17:$F$255)</f>
        <v>0</v>
      </c>
      <c r="L217" s="69">
        <f>SUMIF(Finanzierungsrechner!$I$17:$I$255,"&lt;=" &amp;Finanzierungsrechner!$J217,Finanzierungsrechner!$G$17:$G$255)</f>
        <v>0</v>
      </c>
      <c r="M217" s="69">
        <f t="array" ref="M217">IF(MIN(IF(Finanzierungsrechner!$I$17:$I$255=J217,Finanzierungsrechner!$H$17:$H$255))&lt;0,0,MIN(IF(Finanzierungsrechner!$I$17:$I$255=J217,Finanzierungsrechner!$H$17:$H$255)))</f>
        <v>0</v>
      </c>
      <c r="O217" s="46"/>
      <c r="P217" s="46"/>
      <c r="Q217" s="46"/>
    </row>
    <row r="218" spans="2:17" ht="20.100000000000001" customHeight="1">
      <c r="B218" s="76">
        <f>IFERROR(IF(DarlehenNichtBezahlt*DarlehenIstGut,ZahlungNummer,""), "")</f>
        <v>202</v>
      </c>
      <c r="C218" s="79">
        <f>IFERROR(IF(DarlehenNichtBezahlt*DarlehenIstGut,ZahlungsDatum,DarlehensAnfangsDatum), DarlehensAnfangsDatum)</f>
        <v>51869</v>
      </c>
      <c r="D218" s="80">
        <f>IFERROR(IF(DarlehenNichtBezahlt*DarlehenIstGut,DarlehensWert,""), "")</f>
        <v>214697.21739841421</v>
      </c>
      <c r="E218" s="80">
        <f>IFERROR(IF(DarlehenNichtBezahlt*DarlehenIstGut,MonatlicheZahlung,0), 0)</f>
        <v>1798.0273906504115</v>
      </c>
      <c r="F218" s="80">
        <f>IFERROR(IF(DarlehenNichtBezahlt*DarlehenIstGut,Kapital,0), 0)</f>
        <v>1171.8271732383712</v>
      </c>
      <c r="G218" s="80">
        <f>IFERROR(IF(DarlehenNichtBezahlt*DarlehenIstGut,ZinsBetrag,0), 0)</f>
        <v>626.20021741204027</v>
      </c>
      <c r="H218" s="80">
        <f>IFERROR(IF(DarlehenNichtBezahlt*DarlehenIstGut,AbschlussSaldo,0), 0)</f>
        <v>213525.39022517588</v>
      </c>
      <c r="I218" s="71">
        <f>IF(LEN(Finanzierungsrechner!$B218)=0,0,YEAR(Finanzierungsrechner!$C218))</f>
        <v>2042</v>
      </c>
      <c r="J218" s="71" t="str">
        <f t="array" ref="J218">IFERROR(INDEX(Finanzierungsrechner!$I$17:$I$255,MATCH(0,COUNTIF($J$16:J217,Finanzierungsrechner!$I$17:$I$255),0)),"")</f>
        <v/>
      </c>
      <c r="K218" s="70">
        <f>SUMIF(Finanzierungsrechner!$I$17:$I$255,"&lt;=" &amp;Finanzierungsrechner!$J218,Finanzierungsrechner!$F$17:$F$255)</f>
        <v>0</v>
      </c>
      <c r="L218" s="72">
        <f>SUMIF(Finanzierungsrechner!$I$17:$I$255,"&lt;=" &amp;Finanzierungsrechner!$J218,Finanzierungsrechner!$G$17:$G$255)</f>
        <v>0</v>
      </c>
      <c r="M218" s="72">
        <f t="array" ref="M218">IF(MIN(IF(Finanzierungsrechner!$I$17:$I$255=J218,Finanzierungsrechner!$H$17:$H$255))&lt;0,0,MIN(IF(Finanzierungsrechner!$I$17:$I$255=J218,Finanzierungsrechner!$H$17:$H$255)))</f>
        <v>0</v>
      </c>
      <c r="O218" s="46"/>
      <c r="P218" s="46"/>
      <c r="Q218" s="46"/>
    </row>
    <row r="219" spans="2:17" ht="20.100000000000001" customHeight="1">
      <c r="B219" s="76">
        <f>IFERROR(IF(DarlehenNichtBezahlt*DarlehenIstGut,ZahlungNummer,""), "")</f>
        <v>203</v>
      </c>
      <c r="C219" s="77">
        <f>IFERROR(IF(DarlehenNichtBezahlt*DarlehenIstGut,ZahlungsDatum,DarlehensAnfangsDatum), DarlehensAnfangsDatum)</f>
        <v>51900</v>
      </c>
      <c r="D219" s="78">
        <f>IFERROR(IF(DarlehenNichtBezahlt*DarlehenIstGut,DarlehensWert,""), "")</f>
        <v>213525.39022517588</v>
      </c>
      <c r="E219" s="78">
        <f>IFERROR(IF(DarlehenNichtBezahlt*DarlehenIstGut,MonatlicheZahlung,0), 0)</f>
        <v>1798.0273906504115</v>
      </c>
      <c r="F219" s="78">
        <f>IFERROR(IF(DarlehenNichtBezahlt*DarlehenIstGut,Kapital,0), 0)</f>
        <v>1175.2450024936497</v>
      </c>
      <c r="G219" s="78">
        <f>IFERROR(IF(DarlehenNichtBezahlt*DarlehenIstGut,ZinsBetrag,0), 0)</f>
        <v>622.78238815676161</v>
      </c>
      <c r="H219" s="78">
        <f>IFERROR(IF(DarlehenNichtBezahlt*DarlehenIstGut,AbschlussSaldo,0), 0)</f>
        <v>212350.1452226821</v>
      </c>
      <c r="I219" s="68">
        <f>IF(LEN(Finanzierungsrechner!$B219)=0,0,YEAR(Finanzierungsrechner!$C219))</f>
        <v>2042</v>
      </c>
      <c r="J219" s="68" t="str">
        <f t="array" ref="J219">IFERROR(INDEX(Finanzierungsrechner!$I$17:$I$255,MATCH(0,COUNTIF($J$16:J218,Finanzierungsrechner!$I$17:$I$255),0)),"")</f>
        <v/>
      </c>
      <c r="K219" s="67">
        <f>SUMIF(Finanzierungsrechner!$I$17:$I$255,"&lt;=" &amp;Finanzierungsrechner!$J219,Finanzierungsrechner!$F$17:$F$255)</f>
        <v>0</v>
      </c>
      <c r="L219" s="69">
        <f>SUMIF(Finanzierungsrechner!$I$17:$I$255,"&lt;=" &amp;Finanzierungsrechner!$J219,Finanzierungsrechner!$G$17:$G$255)</f>
        <v>0</v>
      </c>
      <c r="M219" s="69">
        <f t="array" ref="M219">IF(MIN(IF(Finanzierungsrechner!$I$17:$I$255=J219,Finanzierungsrechner!$H$17:$H$255))&lt;0,0,MIN(IF(Finanzierungsrechner!$I$17:$I$255=J219,Finanzierungsrechner!$H$17:$H$255)))</f>
        <v>0</v>
      </c>
      <c r="O219" s="46"/>
      <c r="P219" s="46"/>
      <c r="Q219" s="46"/>
    </row>
    <row r="220" spans="2:17" ht="20.100000000000001" customHeight="1">
      <c r="B220" s="76">
        <f>IFERROR(IF(DarlehenNichtBezahlt*DarlehenIstGut,ZahlungNummer,""), "")</f>
        <v>204</v>
      </c>
      <c r="C220" s="79">
        <f>IFERROR(IF(DarlehenNichtBezahlt*DarlehenIstGut,ZahlungsDatum,DarlehensAnfangsDatum), DarlehensAnfangsDatum)</f>
        <v>51928</v>
      </c>
      <c r="D220" s="80">
        <f>IFERROR(IF(DarlehenNichtBezahlt*DarlehenIstGut,DarlehensWert,""), "")</f>
        <v>212350.1452226821</v>
      </c>
      <c r="E220" s="80">
        <f>IFERROR(IF(DarlehenNichtBezahlt*DarlehenIstGut,MonatlicheZahlung,0), 0)</f>
        <v>1798.0273906504115</v>
      </c>
      <c r="F220" s="80">
        <f>IFERROR(IF(DarlehenNichtBezahlt*DarlehenIstGut,Kapital,0), 0)</f>
        <v>1178.6728004175895</v>
      </c>
      <c r="G220" s="80">
        <f>IFERROR(IF(DarlehenNichtBezahlt*DarlehenIstGut,ZinsBetrag,0), 0)</f>
        <v>619.35459023282192</v>
      </c>
      <c r="H220" s="80">
        <f>IFERROR(IF(DarlehenNichtBezahlt*DarlehenIstGut,AbschlussSaldo,0), 0)</f>
        <v>211171.47242226463</v>
      </c>
      <c r="I220" s="71">
        <f>IF(LEN(Finanzierungsrechner!$B220)=0,0,YEAR(Finanzierungsrechner!$C220))</f>
        <v>2042</v>
      </c>
      <c r="J220" s="71" t="str">
        <f t="array" ref="J220">IFERROR(INDEX(Finanzierungsrechner!$I$17:$I$255,MATCH(0,COUNTIF($J$16:J219,Finanzierungsrechner!$I$17:$I$255),0)),"")</f>
        <v/>
      </c>
      <c r="K220" s="70">
        <f>SUMIF(Finanzierungsrechner!$I$17:$I$255,"&lt;=" &amp;Finanzierungsrechner!$J220,Finanzierungsrechner!$F$17:$F$255)</f>
        <v>0</v>
      </c>
      <c r="L220" s="72">
        <f>SUMIF(Finanzierungsrechner!$I$17:$I$255,"&lt;=" &amp;Finanzierungsrechner!$J220,Finanzierungsrechner!$G$17:$G$255)</f>
        <v>0</v>
      </c>
      <c r="M220" s="72">
        <f t="array" ref="M220">IF(MIN(IF(Finanzierungsrechner!$I$17:$I$255=J220,Finanzierungsrechner!$H$17:$H$255))&lt;0,0,MIN(IF(Finanzierungsrechner!$I$17:$I$255=J220,Finanzierungsrechner!$H$17:$H$255)))</f>
        <v>0</v>
      </c>
      <c r="O220" s="46"/>
      <c r="P220" s="46"/>
      <c r="Q220" s="46"/>
    </row>
    <row r="221" spans="2:17" ht="20.100000000000001" customHeight="1">
      <c r="B221" s="76">
        <f>IFERROR(IF(DarlehenNichtBezahlt*DarlehenIstGut,ZahlungNummer,""), "")</f>
        <v>205</v>
      </c>
      <c r="C221" s="77">
        <f>IFERROR(IF(DarlehenNichtBezahlt*DarlehenIstGut,ZahlungsDatum,DarlehensAnfangsDatum), DarlehensAnfangsDatum)</f>
        <v>51959</v>
      </c>
      <c r="D221" s="78">
        <f>IFERROR(IF(DarlehenNichtBezahlt*DarlehenIstGut,DarlehensWert,""), "")</f>
        <v>211171.47242226463</v>
      </c>
      <c r="E221" s="78">
        <f>IFERROR(IF(DarlehenNichtBezahlt*DarlehenIstGut,MonatlicheZahlung,0), 0)</f>
        <v>1798.0273906504115</v>
      </c>
      <c r="F221" s="78">
        <f>IFERROR(IF(DarlehenNichtBezahlt*DarlehenIstGut,Kapital,0), 0)</f>
        <v>1182.1105960854741</v>
      </c>
      <c r="G221" s="78">
        <f>IFERROR(IF(DarlehenNichtBezahlt*DarlehenIstGut,ZinsBetrag,0), 0)</f>
        <v>615.91679456493739</v>
      </c>
      <c r="H221" s="78">
        <f>IFERROR(IF(DarlehenNichtBezahlt*DarlehenIstGut,AbschlussSaldo,0), 0)</f>
        <v>209989.36182617926</v>
      </c>
      <c r="I221" s="68">
        <f>IF(LEN(Finanzierungsrechner!$B221)=0,0,YEAR(Finanzierungsrechner!$C221))</f>
        <v>2042</v>
      </c>
      <c r="J221" s="68" t="str">
        <f t="array" ref="J221">IFERROR(INDEX(Finanzierungsrechner!$I$17:$I$255,MATCH(0,COUNTIF($J$16:J220,Finanzierungsrechner!$I$17:$I$255),0)),"")</f>
        <v/>
      </c>
      <c r="K221" s="67">
        <f>SUMIF(Finanzierungsrechner!$I$17:$I$255,"&lt;=" &amp;Finanzierungsrechner!$J221,Finanzierungsrechner!$F$17:$F$255)</f>
        <v>0</v>
      </c>
      <c r="L221" s="69">
        <f>SUMIF(Finanzierungsrechner!$I$17:$I$255,"&lt;=" &amp;Finanzierungsrechner!$J221,Finanzierungsrechner!$G$17:$G$255)</f>
        <v>0</v>
      </c>
      <c r="M221" s="69">
        <f t="array" ref="M221">IF(MIN(IF(Finanzierungsrechner!$I$17:$I$255=J221,Finanzierungsrechner!$H$17:$H$255))&lt;0,0,MIN(IF(Finanzierungsrechner!$I$17:$I$255=J221,Finanzierungsrechner!$H$17:$H$255)))</f>
        <v>0</v>
      </c>
      <c r="O221" s="46"/>
      <c r="P221" s="46"/>
      <c r="Q221" s="46"/>
    </row>
    <row r="222" spans="2:17" ht="20.100000000000001" customHeight="1">
      <c r="B222" s="76">
        <f>IFERROR(IF(DarlehenNichtBezahlt*DarlehenIstGut,ZahlungNummer,""), "")</f>
        <v>206</v>
      </c>
      <c r="C222" s="79">
        <f>IFERROR(IF(DarlehenNichtBezahlt*DarlehenIstGut,ZahlungsDatum,DarlehensAnfangsDatum), DarlehensAnfangsDatum)</f>
        <v>51989</v>
      </c>
      <c r="D222" s="80">
        <f>IFERROR(IF(DarlehenNichtBezahlt*DarlehenIstGut,DarlehensWert,""), "")</f>
        <v>209989.36182617926</v>
      </c>
      <c r="E222" s="80">
        <f>IFERROR(IF(DarlehenNichtBezahlt*DarlehenIstGut,MonatlicheZahlung,0), 0)</f>
        <v>1798.0273906504115</v>
      </c>
      <c r="F222" s="80">
        <f>IFERROR(IF(DarlehenNichtBezahlt*DarlehenIstGut,Kapital,0), 0)</f>
        <v>1185.5584186573901</v>
      </c>
      <c r="G222" s="80">
        <f>IFERROR(IF(DarlehenNichtBezahlt*DarlehenIstGut,ZinsBetrag,0), 0)</f>
        <v>612.46897199302146</v>
      </c>
      <c r="H222" s="80">
        <f>IFERROR(IF(DarlehenNichtBezahlt*DarlehenIstGut,AbschlussSaldo,0), 0)</f>
        <v>208803.80340752174</v>
      </c>
      <c r="I222" s="71">
        <f>IF(LEN(Finanzierungsrechner!$B222)=0,0,YEAR(Finanzierungsrechner!$C222))</f>
        <v>2042</v>
      </c>
      <c r="J222" s="71" t="str">
        <f t="array" ref="J222">IFERROR(INDEX(Finanzierungsrechner!$I$17:$I$255,MATCH(0,COUNTIF($J$16:J221,Finanzierungsrechner!$I$17:$I$255),0)),"")</f>
        <v/>
      </c>
      <c r="K222" s="70">
        <f>SUMIF(Finanzierungsrechner!$I$17:$I$255,"&lt;=" &amp;Finanzierungsrechner!$J222,Finanzierungsrechner!$F$17:$F$255)</f>
        <v>0</v>
      </c>
      <c r="L222" s="72">
        <f>SUMIF(Finanzierungsrechner!$I$17:$I$255,"&lt;=" &amp;Finanzierungsrechner!$J222,Finanzierungsrechner!$G$17:$G$255)</f>
        <v>0</v>
      </c>
      <c r="M222" s="72">
        <f t="array" ref="M222">IF(MIN(IF(Finanzierungsrechner!$I$17:$I$255=J222,Finanzierungsrechner!$H$17:$H$255))&lt;0,0,MIN(IF(Finanzierungsrechner!$I$17:$I$255=J222,Finanzierungsrechner!$H$17:$H$255)))</f>
        <v>0</v>
      </c>
      <c r="O222" s="46"/>
      <c r="P222" s="46"/>
      <c r="Q222" s="46"/>
    </row>
    <row r="223" spans="2:17" ht="20.100000000000001" customHeight="1">
      <c r="B223" s="76">
        <f>IFERROR(IF(DarlehenNichtBezahlt*DarlehenIstGut,ZahlungNummer,""), "")</f>
        <v>207</v>
      </c>
      <c r="C223" s="77">
        <f>IFERROR(IF(DarlehenNichtBezahlt*DarlehenIstGut,ZahlungsDatum,DarlehensAnfangsDatum), DarlehensAnfangsDatum)</f>
        <v>52020</v>
      </c>
      <c r="D223" s="78">
        <f>IFERROR(IF(DarlehenNichtBezahlt*DarlehenIstGut,DarlehensWert,""), "")</f>
        <v>208803.80340752174</v>
      </c>
      <c r="E223" s="78">
        <f>IFERROR(IF(DarlehenNichtBezahlt*DarlehenIstGut,MonatlicheZahlung,0), 0)</f>
        <v>1798.0273906504115</v>
      </c>
      <c r="F223" s="78">
        <f>IFERROR(IF(DarlehenNichtBezahlt*DarlehenIstGut,Kapital,0), 0)</f>
        <v>1189.0162973784743</v>
      </c>
      <c r="G223" s="78">
        <f>IFERROR(IF(DarlehenNichtBezahlt*DarlehenIstGut,ZinsBetrag,0), 0)</f>
        <v>609.01109327193728</v>
      </c>
      <c r="H223" s="78">
        <f>IFERROR(IF(DarlehenNichtBezahlt*DarlehenIstGut,AbschlussSaldo,0), 0)</f>
        <v>207614.78711014317</v>
      </c>
      <c r="I223" s="68">
        <f>IF(LEN(Finanzierungsrechner!$B223)=0,0,YEAR(Finanzierungsrechner!$C223))</f>
        <v>2042</v>
      </c>
      <c r="J223" s="68" t="str">
        <f t="array" ref="J223">IFERROR(INDEX(Finanzierungsrechner!$I$17:$I$255,MATCH(0,COUNTIF($J$16:J222,Finanzierungsrechner!$I$17:$I$255),0)),"")</f>
        <v/>
      </c>
      <c r="K223" s="67">
        <f>SUMIF(Finanzierungsrechner!$I$17:$I$255,"&lt;=" &amp;Finanzierungsrechner!$J223,Finanzierungsrechner!$F$17:$F$255)</f>
        <v>0</v>
      </c>
      <c r="L223" s="69">
        <f>SUMIF(Finanzierungsrechner!$I$17:$I$255,"&lt;=" &amp;Finanzierungsrechner!$J223,Finanzierungsrechner!$G$17:$G$255)</f>
        <v>0</v>
      </c>
      <c r="M223" s="69">
        <f t="array" ref="M223">IF(MIN(IF(Finanzierungsrechner!$I$17:$I$255=J223,Finanzierungsrechner!$H$17:$H$255))&lt;0,0,MIN(IF(Finanzierungsrechner!$I$17:$I$255=J223,Finanzierungsrechner!$H$17:$H$255)))</f>
        <v>0</v>
      </c>
      <c r="O223" s="46"/>
      <c r="P223" s="46"/>
      <c r="Q223" s="46"/>
    </row>
    <row r="224" spans="2:17" ht="20.100000000000001" customHeight="1">
      <c r="B224" s="76">
        <f>IFERROR(IF(DarlehenNichtBezahlt*DarlehenIstGut,ZahlungNummer,""), "")</f>
        <v>208</v>
      </c>
      <c r="C224" s="79">
        <f>IFERROR(IF(DarlehenNichtBezahlt*DarlehenIstGut,ZahlungsDatum,DarlehensAnfangsDatum), DarlehensAnfangsDatum)</f>
        <v>52050</v>
      </c>
      <c r="D224" s="80">
        <f>IFERROR(IF(DarlehenNichtBezahlt*DarlehenIstGut,DarlehensWert,""), "")</f>
        <v>207614.78711014317</v>
      </c>
      <c r="E224" s="80">
        <f>IFERROR(IF(DarlehenNichtBezahlt*DarlehenIstGut,MonatlicheZahlung,0), 0)</f>
        <v>1798.0273906504115</v>
      </c>
      <c r="F224" s="80">
        <f>IFERROR(IF(DarlehenNichtBezahlt*DarlehenIstGut,Kapital,0), 0)</f>
        <v>1192.4842615791615</v>
      </c>
      <c r="G224" s="80">
        <f>IFERROR(IF(DarlehenNichtBezahlt*DarlehenIstGut,ZinsBetrag,0), 0)</f>
        <v>605.54312907125006</v>
      </c>
      <c r="H224" s="80">
        <f>IFERROR(IF(DarlehenNichtBezahlt*DarlehenIstGut,AbschlussSaldo,0), 0)</f>
        <v>206422.30284856417</v>
      </c>
      <c r="I224" s="71">
        <f>IF(LEN(Finanzierungsrechner!$B224)=0,0,YEAR(Finanzierungsrechner!$C224))</f>
        <v>2042</v>
      </c>
      <c r="J224" s="71" t="str">
        <f t="array" ref="J224">IFERROR(INDEX(Finanzierungsrechner!$I$17:$I$255,MATCH(0,COUNTIF($J$16:J223,Finanzierungsrechner!$I$17:$I$255),0)),"")</f>
        <v/>
      </c>
      <c r="K224" s="70">
        <f>SUMIF(Finanzierungsrechner!$I$17:$I$255,"&lt;=" &amp;Finanzierungsrechner!$J224,Finanzierungsrechner!$F$17:$F$255)</f>
        <v>0</v>
      </c>
      <c r="L224" s="72">
        <f>SUMIF(Finanzierungsrechner!$I$17:$I$255,"&lt;=" &amp;Finanzierungsrechner!$J224,Finanzierungsrechner!$G$17:$G$255)</f>
        <v>0</v>
      </c>
      <c r="M224" s="72">
        <f t="array" ref="M224">IF(MIN(IF(Finanzierungsrechner!$I$17:$I$255=J224,Finanzierungsrechner!$H$17:$H$255))&lt;0,0,MIN(IF(Finanzierungsrechner!$I$17:$I$255=J224,Finanzierungsrechner!$H$17:$H$255)))</f>
        <v>0</v>
      </c>
      <c r="O224" s="46"/>
      <c r="P224" s="46"/>
      <c r="Q224" s="46"/>
    </row>
    <row r="225" spans="2:17" ht="20.100000000000001" customHeight="1">
      <c r="B225" s="76">
        <f>IFERROR(IF(DarlehenNichtBezahlt*DarlehenIstGut,ZahlungNummer,""), "")</f>
        <v>209</v>
      </c>
      <c r="C225" s="77">
        <f>IFERROR(IF(DarlehenNichtBezahlt*DarlehenIstGut,ZahlungsDatum,DarlehensAnfangsDatum), DarlehensAnfangsDatum)</f>
        <v>52081</v>
      </c>
      <c r="D225" s="78">
        <f>IFERROR(IF(DarlehenNichtBezahlt*DarlehenIstGut,DarlehensWert,""), "")</f>
        <v>206422.30284856417</v>
      </c>
      <c r="E225" s="78">
        <f>IFERROR(IF(DarlehenNichtBezahlt*DarlehenIstGut,MonatlicheZahlung,0), 0)</f>
        <v>1798.0273906504115</v>
      </c>
      <c r="F225" s="78">
        <f>IFERROR(IF(DarlehenNichtBezahlt*DarlehenIstGut,Kapital,0), 0)</f>
        <v>1195.962340675434</v>
      </c>
      <c r="G225" s="78">
        <f>IFERROR(IF(DarlehenNichtBezahlt*DarlehenIstGut,ZinsBetrag,0), 0)</f>
        <v>602.06504997497746</v>
      </c>
      <c r="H225" s="78">
        <f>IFERROR(IF(DarlehenNichtBezahlt*DarlehenIstGut,AbschlussSaldo,0), 0)</f>
        <v>205226.34050788888</v>
      </c>
      <c r="I225" s="68">
        <f>IF(LEN(Finanzierungsrechner!$B225)=0,0,YEAR(Finanzierungsrechner!$C225))</f>
        <v>2042</v>
      </c>
      <c r="J225" s="68" t="str">
        <f t="array" ref="J225">IFERROR(INDEX(Finanzierungsrechner!$I$17:$I$255,MATCH(0,COUNTIF($J$16:J224,Finanzierungsrechner!$I$17:$I$255),0)),"")</f>
        <v/>
      </c>
      <c r="K225" s="67">
        <f>SUMIF(Finanzierungsrechner!$I$17:$I$255,"&lt;=" &amp;Finanzierungsrechner!$J225,Finanzierungsrechner!$F$17:$F$255)</f>
        <v>0</v>
      </c>
      <c r="L225" s="69">
        <f>SUMIF(Finanzierungsrechner!$I$17:$I$255,"&lt;=" &amp;Finanzierungsrechner!$J225,Finanzierungsrechner!$G$17:$G$255)</f>
        <v>0</v>
      </c>
      <c r="M225" s="69">
        <f t="array" ref="M225">IF(MIN(IF(Finanzierungsrechner!$I$17:$I$255=J225,Finanzierungsrechner!$H$17:$H$255))&lt;0,0,MIN(IF(Finanzierungsrechner!$I$17:$I$255=J225,Finanzierungsrechner!$H$17:$H$255)))</f>
        <v>0</v>
      </c>
      <c r="O225" s="46"/>
      <c r="P225" s="46"/>
      <c r="Q225" s="46"/>
    </row>
    <row r="226" spans="2:17" ht="20.100000000000001" customHeight="1">
      <c r="B226" s="76">
        <f>IFERROR(IF(DarlehenNichtBezahlt*DarlehenIstGut,ZahlungNummer,""), "")</f>
        <v>210</v>
      </c>
      <c r="C226" s="79">
        <f>IFERROR(IF(DarlehenNichtBezahlt*DarlehenIstGut,ZahlungsDatum,DarlehensAnfangsDatum), DarlehensAnfangsDatum)</f>
        <v>52112</v>
      </c>
      <c r="D226" s="80">
        <f>IFERROR(IF(DarlehenNichtBezahlt*DarlehenIstGut,DarlehensWert,""), "")</f>
        <v>205226.34050788888</v>
      </c>
      <c r="E226" s="80">
        <f>IFERROR(IF(DarlehenNichtBezahlt*DarlehenIstGut,MonatlicheZahlung,0), 0)</f>
        <v>1798.0273906504115</v>
      </c>
      <c r="F226" s="80">
        <f>IFERROR(IF(DarlehenNichtBezahlt*DarlehenIstGut,Kapital,0), 0)</f>
        <v>1199.4505641690705</v>
      </c>
      <c r="G226" s="80">
        <f>IFERROR(IF(DarlehenNichtBezahlt*DarlehenIstGut,ZinsBetrag,0), 0)</f>
        <v>598.57682648134085</v>
      </c>
      <c r="H226" s="80">
        <f>IFERROR(IF(DarlehenNichtBezahlt*DarlehenIstGut,AbschlussSaldo,0), 0)</f>
        <v>204026.88994371973</v>
      </c>
      <c r="I226" s="71">
        <f>IF(LEN(Finanzierungsrechner!$B226)=0,0,YEAR(Finanzierungsrechner!$C226))</f>
        <v>2042</v>
      </c>
      <c r="J226" s="71" t="str">
        <f t="array" ref="J226">IFERROR(INDEX(Finanzierungsrechner!$I$17:$I$255,MATCH(0,COUNTIF($J$16:J225,Finanzierungsrechner!$I$17:$I$255),0)),"")</f>
        <v/>
      </c>
      <c r="K226" s="70">
        <f>SUMIF(Finanzierungsrechner!$I$17:$I$255,"&lt;=" &amp;Finanzierungsrechner!$J226,Finanzierungsrechner!$F$17:$F$255)</f>
        <v>0</v>
      </c>
      <c r="L226" s="72">
        <f>SUMIF(Finanzierungsrechner!$I$17:$I$255,"&lt;=" &amp;Finanzierungsrechner!$J226,Finanzierungsrechner!$G$17:$G$255)</f>
        <v>0</v>
      </c>
      <c r="M226" s="72">
        <f t="array" ref="M226">IF(MIN(IF(Finanzierungsrechner!$I$17:$I$255=J226,Finanzierungsrechner!$H$17:$H$255))&lt;0,0,MIN(IF(Finanzierungsrechner!$I$17:$I$255=J226,Finanzierungsrechner!$H$17:$H$255)))</f>
        <v>0</v>
      </c>
      <c r="O226" s="46"/>
      <c r="P226" s="46"/>
      <c r="Q226" s="46"/>
    </row>
    <row r="227" spans="2:17" ht="20.100000000000001" customHeight="1">
      <c r="B227" s="76">
        <f>IFERROR(IF(DarlehenNichtBezahlt*DarlehenIstGut,ZahlungNummer,""), "")</f>
        <v>211</v>
      </c>
      <c r="C227" s="77">
        <f>IFERROR(IF(DarlehenNichtBezahlt*DarlehenIstGut,ZahlungsDatum,DarlehensAnfangsDatum), DarlehensAnfangsDatum)</f>
        <v>52142</v>
      </c>
      <c r="D227" s="78">
        <f>IFERROR(IF(DarlehenNichtBezahlt*DarlehenIstGut,DarlehensWert,""), "")</f>
        <v>204026.88994371973</v>
      </c>
      <c r="E227" s="78">
        <f>IFERROR(IF(DarlehenNichtBezahlt*DarlehenIstGut,MonatlicheZahlung,0), 0)</f>
        <v>1798.0273906504115</v>
      </c>
      <c r="F227" s="78">
        <f>IFERROR(IF(DarlehenNichtBezahlt*DarlehenIstGut,Kapital,0), 0)</f>
        <v>1202.948961647897</v>
      </c>
      <c r="G227" s="78">
        <f>IFERROR(IF(DarlehenNichtBezahlt*DarlehenIstGut,ZinsBetrag,0), 0)</f>
        <v>595.07842900251433</v>
      </c>
      <c r="H227" s="78">
        <f>IFERROR(IF(DarlehenNichtBezahlt*DarlehenIstGut,AbschlussSaldo,0), 0)</f>
        <v>202823.94098207168</v>
      </c>
      <c r="I227" s="68">
        <f>IF(LEN(Finanzierungsrechner!$B227)=0,0,YEAR(Finanzierungsrechner!$C227))</f>
        <v>2042</v>
      </c>
      <c r="J227" s="68" t="str">
        <f t="array" ref="J227">IFERROR(INDEX(Finanzierungsrechner!$I$17:$I$255,MATCH(0,COUNTIF($J$16:J226,Finanzierungsrechner!$I$17:$I$255),0)),"")</f>
        <v/>
      </c>
      <c r="K227" s="67">
        <f>SUMIF(Finanzierungsrechner!$I$17:$I$255,"&lt;=" &amp;Finanzierungsrechner!$J227,Finanzierungsrechner!$F$17:$F$255)</f>
        <v>0</v>
      </c>
      <c r="L227" s="69">
        <f>SUMIF(Finanzierungsrechner!$I$17:$I$255,"&lt;=" &amp;Finanzierungsrechner!$J227,Finanzierungsrechner!$G$17:$G$255)</f>
        <v>0</v>
      </c>
      <c r="M227" s="69">
        <f t="array" ref="M227">IF(MIN(IF(Finanzierungsrechner!$I$17:$I$255=J227,Finanzierungsrechner!$H$17:$H$255))&lt;0,0,MIN(IF(Finanzierungsrechner!$I$17:$I$255=J227,Finanzierungsrechner!$H$17:$H$255)))</f>
        <v>0</v>
      </c>
      <c r="O227" s="46"/>
      <c r="P227" s="46"/>
      <c r="Q227" s="46"/>
    </row>
    <row r="228" spans="2:17" ht="20.100000000000001" customHeight="1">
      <c r="B228" s="76">
        <f>IFERROR(IF(DarlehenNichtBezahlt*DarlehenIstGut,ZahlungNummer,""), "")</f>
        <v>212</v>
      </c>
      <c r="C228" s="79">
        <f>IFERROR(IF(DarlehenNichtBezahlt*DarlehenIstGut,ZahlungsDatum,DarlehensAnfangsDatum), DarlehensAnfangsDatum)</f>
        <v>52173</v>
      </c>
      <c r="D228" s="80">
        <f>IFERROR(IF(DarlehenNichtBezahlt*DarlehenIstGut,DarlehensWert,""), "")</f>
        <v>202823.94098207168</v>
      </c>
      <c r="E228" s="80">
        <f>IFERROR(IF(DarlehenNichtBezahlt*DarlehenIstGut,MonatlicheZahlung,0), 0)</f>
        <v>1798.0273906504115</v>
      </c>
      <c r="F228" s="80">
        <f>IFERROR(IF(DarlehenNichtBezahlt*DarlehenIstGut,Kapital,0), 0)</f>
        <v>1206.4575627860368</v>
      </c>
      <c r="G228" s="80">
        <f>IFERROR(IF(DarlehenNichtBezahlt*DarlehenIstGut,ZinsBetrag,0), 0)</f>
        <v>591.5698278643747</v>
      </c>
      <c r="H228" s="80">
        <f>IFERROR(IF(DarlehenNichtBezahlt*DarlehenIstGut,AbschlussSaldo,0), 0)</f>
        <v>201617.48341928574</v>
      </c>
      <c r="I228" s="71">
        <f>IF(LEN(Finanzierungsrechner!$B228)=0,0,YEAR(Finanzierungsrechner!$C228))</f>
        <v>2042</v>
      </c>
      <c r="J228" s="71" t="str">
        <f t="array" ref="J228">IFERROR(INDEX(Finanzierungsrechner!$I$17:$I$255,MATCH(0,COUNTIF($J$16:J227,Finanzierungsrechner!$I$17:$I$255),0)),"")</f>
        <v/>
      </c>
      <c r="K228" s="70">
        <f>SUMIF(Finanzierungsrechner!$I$17:$I$255,"&lt;=" &amp;Finanzierungsrechner!$J228,Finanzierungsrechner!$F$17:$F$255)</f>
        <v>0</v>
      </c>
      <c r="L228" s="72">
        <f>SUMIF(Finanzierungsrechner!$I$17:$I$255,"&lt;=" &amp;Finanzierungsrechner!$J228,Finanzierungsrechner!$G$17:$G$255)</f>
        <v>0</v>
      </c>
      <c r="M228" s="72">
        <f t="array" ref="M228">IF(MIN(IF(Finanzierungsrechner!$I$17:$I$255=J228,Finanzierungsrechner!$H$17:$H$255))&lt;0,0,MIN(IF(Finanzierungsrechner!$I$17:$I$255=J228,Finanzierungsrechner!$H$17:$H$255)))</f>
        <v>0</v>
      </c>
      <c r="O228" s="46"/>
      <c r="P228" s="46"/>
      <c r="Q228" s="46"/>
    </row>
    <row r="229" spans="2:17" ht="20.100000000000001" customHeight="1">
      <c r="B229" s="76">
        <f>IFERROR(IF(DarlehenNichtBezahlt*DarlehenIstGut,ZahlungNummer,""), "")</f>
        <v>213</v>
      </c>
      <c r="C229" s="77">
        <f>IFERROR(IF(DarlehenNichtBezahlt*DarlehenIstGut,ZahlungsDatum,DarlehensAnfangsDatum), DarlehensAnfangsDatum)</f>
        <v>52203</v>
      </c>
      <c r="D229" s="78">
        <f>IFERROR(IF(DarlehenNichtBezahlt*DarlehenIstGut,DarlehensWert,""), "")</f>
        <v>201617.48341928574</v>
      </c>
      <c r="E229" s="78">
        <f>IFERROR(IF(DarlehenNichtBezahlt*DarlehenIstGut,MonatlicheZahlung,0), 0)</f>
        <v>1798.0273906504115</v>
      </c>
      <c r="F229" s="78">
        <f>IFERROR(IF(DarlehenNichtBezahlt*DarlehenIstGut,Kapital,0), 0)</f>
        <v>1209.9763973441629</v>
      </c>
      <c r="G229" s="78">
        <f>IFERROR(IF(DarlehenNichtBezahlt*DarlehenIstGut,ZinsBetrag,0), 0)</f>
        <v>588.05099330624864</v>
      </c>
      <c r="H229" s="78">
        <f>IFERROR(IF(DarlehenNichtBezahlt*DarlehenIstGut,AbschlussSaldo,0), 0)</f>
        <v>200407.50702194159</v>
      </c>
      <c r="I229" s="68">
        <f>IF(LEN(Finanzierungsrechner!$B229)=0,0,YEAR(Finanzierungsrechner!$C229))</f>
        <v>2042</v>
      </c>
      <c r="J229" s="68" t="str">
        <f t="array" ref="J229">IFERROR(INDEX(Finanzierungsrechner!$I$17:$I$255,MATCH(0,COUNTIF($J$16:J228,Finanzierungsrechner!$I$17:$I$255),0)),"")</f>
        <v/>
      </c>
      <c r="K229" s="67">
        <f>SUMIF(Finanzierungsrechner!$I$17:$I$255,"&lt;=" &amp;Finanzierungsrechner!$J229,Finanzierungsrechner!$F$17:$F$255)</f>
        <v>0</v>
      </c>
      <c r="L229" s="69">
        <f>SUMIF(Finanzierungsrechner!$I$17:$I$255,"&lt;=" &amp;Finanzierungsrechner!$J229,Finanzierungsrechner!$G$17:$G$255)</f>
        <v>0</v>
      </c>
      <c r="M229" s="69">
        <f t="array" ref="M229">IF(MIN(IF(Finanzierungsrechner!$I$17:$I$255=J229,Finanzierungsrechner!$H$17:$H$255))&lt;0,0,MIN(IF(Finanzierungsrechner!$I$17:$I$255=J229,Finanzierungsrechner!$H$17:$H$255)))</f>
        <v>0</v>
      </c>
      <c r="O229" s="46"/>
      <c r="P229" s="46"/>
      <c r="Q229" s="46"/>
    </row>
    <row r="230" spans="2:17" ht="20.100000000000001" customHeight="1">
      <c r="B230" s="76">
        <f>IFERROR(IF(DarlehenNichtBezahlt*DarlehenIstGut,ZahlungNummer,""), "")</f>
        <v>214</v>
      </c>
      <c r="C230" s="79">
        <f>IFERROR(IF(DarlehenNichtBezahlt*DarlehenIstGut,ZahlungsDatum,DarlehensAnfangsDatum), DarlehensAnfangsDatum)</f>
        <v>52234</v>
      </c>
      <c r="D230" s="80">
        <f>IFERROR(IF(DarlehenNichtBezahlt*DarlehenIstGut,DarlehensWert,""), "")</f>
        <v>200407.50702194159</v>
      </c>
      <c r="E230" s="80">
        <f>IFERROR(IF(DarlehenNichtBezahlt*DarlehenIstGut,MonatlicheZahlung,0), 0)</f>
        <v>1798.0273906504115</v>
      </c>
      <c r="F230" s="80">
        <f>IFERROR(IF(DarlehenNichtBezahlt*DarlehenIstGut,Kapital,0), 0)</f>
        <v>1213.5054951697498</v>
      </c>
      <c r="G230" s="80">
        <f>IFERROR(IF(DarlehenNichtBezahlt*DarlehenIstGut,ZinsBetrag,0), 0)</f>
        <v>584.52189548066156</v>
      </c>
      <c r="H230" s="80">
        <f>IFERROR(IF(DarlehenNichtBezahlt*DarlehenIstGut,AbschlussSaldo,0), 0)</f>
        <v>199194.00152677193</v>
      </c>
      <c r="I230" s="71">
        <f>IF(LEN(Finanzierungsrechner!$B230)=0,0,YEAR(Finanzierungsrechner!$C230))</f>
        <v>2043</v>
      </c>
      <c r="J230" s="71" t="str">
        <f t="array" ref="J230">IFERROR(INDEX(Finanzierungsrechner!$I$17:$I$255,MATCH(0,COUNTIF($J$16:J229,Finanzierungsrechner!$I$17:$I$255),0)),"")</f>
        <v/>
      </c>
      <c r="K230" s="70">
        <f>SUMIF(Finanzierungsrechner!$I$17:$I$255,"&lt;=" &amp;Finanzierungsrechner!$J230,Finanzierungsrechner!$F$17:$F$255)</f>
        <v>0</v>
      </c>
      <c r="L230" s="72">
        <f>SUMIF(Finanzierungsrechner!$I$17:$I$255,"&lt;=" &amp;Finanzierungsrechner!$J230,Finanzierungsrechner!$G$17:$G$255)</f>
        <v>0</v>
      </c>
      <c r="M230" s="72">
        <f t="array" ref="M230">IF(MIN(IF(Finanzierungsrechner!$I$17:$I$255=J230,Finanzierungsrechner!$H$17:$H$255))&lt;0,0,MIN(IF(Finanzierungsrechner!$I$17:$I$255=J230,Finanzierungsrechner!$H$17:$H$255)))</f>
        <v>0</v>
      </c>
      <c r="O230" s="46"/>
      <c r="P230" s="46"/>
      <c r="Q230" s="46"/>
    </row>
    <row r="231" spans="2:17" ht="20.100000000000001" customHeight="1">
      <c r="B231" s="76">
        <f>IFERROR(IF(DarlehenNichtBezahlt*DarlehenIstGut,ZahlungNummer,""), "")</f>
        <v>215</v>
      </c>
      <c r="C231" s="77">
        <f>IFERROR(IF(DarlehenNichtBezahlt*DarlehenIstGut,ZahlungsDatum,DarlehensAnfangsDatum), DarlehensAnfangsDatum)</f>
        <v>52265</v>
      </c>
      <c r="D231" s="78">
        <f>IFERROR(IF(DarlehenNichtBezahlt*DarlehenIstGut,DarlehensWert,""), "")</f>
        <v>199194.00152677193</v>
      </c>
      <c r="E231" s="78">
        <f>IFERROR(IF(DarlehenNichtBezahlt*DarlehenIstGut,MonatlicheZahlung,0), 0)</f>
        <v>1798.0273906504115</v>
      </c>
      <c r="F231" s="78">
        <f>IFERROR(IF(DarlehenNichtBezahlt*DarlehenIstGut,Kapital,0), 0)</f>
        <v>1217.0448861973282</v>
      </c>
      <c r="G231" s="78">
        <f>IFERROR(IF(DarlehenNichtBezahlt*DarlehenIstGut,ZinsBetrag,0), 0)</f>
        <v>580.98250445308315</v>
      </c>
      <c r="H231" s="78">
        <f>IFERROR(IF(DarlehenNichtBezahlt*DarlehenIstGut,AbschlussSaldo,0), 0)</f>
        <v>197976.9566405745</v>
      </c>
      <c r="I231" s="68">
        <f>IF(LEN(Finanzierungsrechner!$B231)=0,0,YEAR(Finanzierungsrechner!$C231))</f>
        <v>2043</v>
      </c>
      <c r="J231" s="68" t="str">
        <f t="array" ref="J231">IFERROR(INDEX(Finanzierungsrechner!$I$17:$I$255,MATCH(0,COUNTIF($J$16:J230,Finanzierungsrechner!$I$17:$I$255),0)),"")</f>
        <v/>
      </c>
      <c r="K231" s="67">
        <f>SUMIF(Finanzierungsrechner!$I$17:$I$255,"&lt;=" &amp;Finanzierungsrechner!$J231,Finanzierungsrechner!$F$17:$F$255)</f>
        <v>0</v>
      </c>
      <c r="L231" s="69">
        <f>SUMIF(Finanzierungsrechner!$I$17:$I$255,"&lt;=" &amp;Finanzierungsrechner!$J231,Finanzierungsrechner!$G$17:$G$255)</f>
        <v>0</v>
      </c>
      <c r="M231" s="69">
        <f t="array" ref="M231">IF(MIN(IF(Finanzierungsrechner!$I$17:$I$255=J231,Finanzierungsrechner!$H$17:$H$255))&lt;0,0,MIN(IF(Finanzierungsrechner!$I$17:$I$255=J231,Finanzierungsrechner!$H$17:$H$255)))</f>
        <v>0</v>
      </c>
      <c r="O231" s="46"/>
      <c r="P231" s="46"/>
      <c r="Q231" s="46"/>
    </row>
    <row r="232" spans="2:17" ht="20.100000000000001" customHeight="1">
      <c r="B232" s="76">
        <f>IFERROR(IF(DarlehenNichtBezahlt*DarlehenIstGut,ZahlungNummer,""), "")</f>
        <v>216</v>
      </c>
      <c r="C232" s="79">
        <f>IFERROR(IF(DarlehenNichtBezahlt*DarlehenIstGut,ZahlungsDatum,DarlehensAnfangsDatum), DarlehensAnfangsDatum)</f>
        <v>52293</v>
      </c>
      <c r="D232" s="80">
        <f>IFERROR(IF(DarlehenNichtBezahlt*DarlehenIstGut,DarlehensWert,""), "")</f>
        <v>197976.9566405745</v>
      </c>
      <c r="E232" s="80">
        <f>IFERROR(IF(DarlehenNichtBezahlt*DarlehenIstGut,MonatlicheZahlung,0), 0)</f>
        <v>1798.0273906504115</v>
      </c>
      <c r="F232" s="80">
        <f>IFERROR(IF(DarlehenNichtBezahlt*DarlehenIstGut,Kapital,0), 0)</f>
        <v>1220.5946004487373</v>
      </c>
      <c r="G232" s="80">
        <f>IFERROR(IF(DarlehenNichtBezahlt*DarlehenIstGut,ZinsBetrag,0), 0)</f>
        <v>577.43279020167427</v>
      </c>
      <c r="H232" s="80">
        <f>IFERROR(IF(DarlehenNichtBezahlt*DarlehenIstGut,AbschlussSaldo,0), 0)</f>
        <v>196756.36204012576</v>
      </c>
      <c r="I232" s="71">
        <f>IF(LEN(Finanzierungsrechner!$B232)=0,0,YEAR(Finanzierungsrechner!$C232))</f>
        <v>2043</v>
      </c>
      <c r="J232" s="71" t="str">
        <f t="array" ref="J232">IFERROR(INDEX(Finanzierungsrechner!$I$17:$I$255,MATCH(0,COUNTIF($J$16:J231,Finanzierungsrechner!$I$17:$I$255),0)),"")</f>
        <v/>
      </c>
      <c r="K232" s="70">
        <f>SUMIF(Finanzierungsrechner!$I$17:$I$255,"&lt;=" &amp;Finanzierungsrechner!$J232,Finanzierungsrechner!$F$17:$F$255)</f>
        <v>0</v>
      </c>
      <c r="L232" s="72">
        <f>SUMIF(Finanzierungsrechner!$I$17:$I$255,"&lt;=" &amp;Finanzierungsrechner!$J232,Finanzierungsrechner!$G$17:$G$255)</f>
        <v>0</v>
      </c>
      <c r="M232" s="72">
        <f t="array" ref="M232">IF(MIN(IF(Finanzierungsrechner!$I$17:$I$255=J232,Finanzierungsrechner!$H$17:$H$255))&lt;0,0,MIN(IF(Finanzierungsrechner!$I$17:$I$255=J232,Finanzierungsrechner!$H$17:$H$255)))</f>
        <v>0</v>
      </c>
      <c r="O232" s="46"/>
      <c r="P232" s="46"/>
      <c r="Q232" s="46"/>
    </row>
    <row r="233" spans="2:17" ht="20.100000000000001" customHeight="1">
      <c r="B233" s="76">
        <f>IFERROR(IF(DarlehenNichtBezahlt*DarlehenIstGut,ZahlungNummer,""), "")</f>
        <v>217</v>
      </c>
      <c r="C233" s="77">
        <f>IFERROR(IF(DarlehenNichtBezahlt*DarlehenIstGut,ZahlungsDatum,DarlehensAnfangsDatum), DarlehensAnfangsDatum)</f>
        <v>52324</v>
      </c>
      <c r="D233" s="78">
        <f>IFERROR(IF(DarlehenNichtBezahlt*DarlehenIstGut,DarlehensWert,""), "")</f>
        <v>196756.36204012576</v>
      </c>
      <c r="E233" s="78">
        <f>IFERROR(IF(DarlehenNichtBezahlt*DarlehenIstGut,MonatlicheZahlung,0), 0)</f>
        <v>1798.0273906504115</v>
      </c>
      <c r="F233" s="78">
        <f>IFERROR(IF(DarlehenNichtBezahlt*DarlehenIstGut,Kapital,0), 0)</f>
        <v>1224.1546680333793</v>
      </c>
      <c r="G233" s="78">
        <f>IFERROR(IF(DarlehenNichtBezahlt*DarlehenIstGut,ZinsBetrag,0), 0)</f>
        <v>573.87272261703208</v>
      </c>
      <c r="H233" s="78">
        <f>IFERROR(IF(DarlehenNichtBezahlt*DarlehenIstGut,AbschlussSaldo,0), 0)</f>
        <v>195532.20737209229</v>
      </c>
      <c r="I233" s="68">
        <f>IF(LEN(Finanzierungsrechner!$B233)=0,0,YEAR(Finanzierungsrechner!$C233))</f>
        <v>2043</v>
      </c>
      <c r="J233" s="68" t="str">
        <f t="array" ref="J233">IFERROR(INDEX(Finanzierungsrechner!$I$17:$I$255,MATCH(0,COUNTIF($J$16:J232,Finanzierungsrechner!$I$17:$I$255),0)),"")</f>
        <v/>
      </c>
      <c r="K233" s="67">
        <f>SUMIF(Finanzierungsrechner!$I$17:$I$255,"&lt;=" &amp;Finanzierungsrechner!$J233,Finanzierungsrechner!$F$17:$F$255)</f>
        <v>0</v>
      </c>
      <c r="L233" s="69">
        <f>SUMIF(Finanzierungsrechner!$I$17:$I$255,"&lt;=" &amp;Finanzierungsrechner!$J233,Finanzierungsrechner!$G$17:$G$255)</f>
        <v>0</v>
      </c>
      <c r="M233" s="69">
        <f t="array" ref="M233">IF(MIN(IF(Finanzierungsrechner!$I$17:$I$255=J233,Finanzierungsrechner!$H$17:$H$255))&lt;0,0,MIN(IF(Finanzierungsrechner!$I$17:$I$255=J233,Finanzierungsrechner!$H$17:$H$255)))</f>
        <v>0</v>
      </c>
      <c r="O233" s="46"/>
      <c r="P233" s="46"/>
      <c r="Q233" s="46"/>
    </row>
    <row r="234" spans="2:17" ht="20.100000000000001" customHeight="1">
      <c r="B234" s="76">
        <f>IFERROR(IF(DarlehenNichtBezahlt*DarlehenIstGut,ZahlungNummer,""), "")</f>
        <v>218</v>
      </c>
      <c r="C234" s="79">
        <f>IFERROR(IF(DarlehenNichtBezahlt*DarlehenIstGut,ZahlungsDatum,DarlehensAnfangsDatum), DarlehensAnfangsDatum)</f>
        <v>52354</v>
      </c>
      <c r="D234" s="80">
        <f>IFERROR(IF(DarlehenNichtBezahlt*DarlehenIstGut,DarlehensWert,""), "")</f>
        <v>195532.20737209229</v>
      </c>
      <c r="E234" s="80">
        <f>IFERROR(IF(DarlehenNichtBezahlt*DarlehenIstGut,MonatlicheZahlung,0), 0)</f>
        <v>1798.0273906504115</v>
      </c>
      <c r="F234" s="80">
        <f>IFERROR(IF(DarlehenNichtBezahlt*DarlehenIstGut,Kapital,0), 0)</f>
        <v>1227.7251191484768</v>
      </c>
      <c r="G234" s="80">
        <f>IFERROR(IF(DarlehenNichtBezahlt*DarlehenIstGut,ZinsBetrag,0), 0)</f>
        <v>570.3022715019348</v>
      </c>
      <c r="H234" s="80">
        <f>IFERROR(IF(DarlehenNichtBezahlt*DarlehenIstGut,AbschlussSaldo,0), 0)</f>
        <v>194304.48225294391</v>
      </c>
      <c r="I234" s="71">
        <f>IF(LEN(Finanzierungsrechner!$B234)=0,0,YEAR(Finanzierungsrechner!$C234))</f>
        <v>2043</v>
      </c>
      <c r="J234" s="71" t="str">
        <f t="array" ref="J234">IFERROR(INDEX(Finanzierungsrechner!$I$17:$I$255,MATCH(0,COUNTIF($J$16:J233,Finanzierungsrechner!$I$17:$I$255),0)),"")</f>
        <v/>
      </c>
      <c r="K234" s="70">
        <f>SUMIF(Finanzierungsrechner!$I$17:$I$255,"&lt;=" &amp;Finanzierungsrechner!$J234,Finanzierungsrechner!$F$17:$F$255)</f>
        <v>0</v>
      </c>
      <c r="L234" s="72">
        <f>SUMIF(Finanzierungsrechner!$I$17:$I$255,"&lt;=" &amp;Finanzierungsrechner!$J234,Finanzierungsrechner!$G$17:$G$255)</f>
        <v>0</v>
      </c>
      <c r="M234" s="72">
        <f t="array" ref="M234">IF(MIN(IF(Finanzierungsrechner!$I$17:$I$255=J234,Finanzierungsrechner!$H$17:$H$255))&lt;0,0,MIN(IF(Finanzierungsrechner!$I$17:$I$255=J234,Finanzierungsrechner!$H$17:$H$255)))</f>
        <v>0</v>
      </c>
      <c r="O234" s="46"/>
      <c r="P234" s="46"/>
      <c r="Q234" s="46"/>
    </row>
    <row r="235" spans="2:17" ht="20.100000000000001" customHeight="1">
      <c r="B235" s="76">
        <f>IFERROR(IF(DarlehenNichtBezahlt*DarlehenIstGut,ZahlungNummer,""), "")</f>
        <v>219</v>
      </c>
      <c r="C235" s="77">
        <f>IFERROR(IF(DarlehenNichtBezahlt*DarlehenIstGut,ZahlungsDatum,DarlehensAnfangsDatum), DarlehensAnfangsDatum)</f>
        <v>52385</v>
      </c>
      <c r="D235" s="78">
        <f>IFERROR(IF(DarlehenNichtBezahlt*DarlehenIstGut,DarlehensWert,""), "")</f>
        <v>194304.48225294391</v>
      </c>
      <c r="E235" s="78">
        <f>IFERROR(IF(DarlehenNichtBezahlt*DarlehenIstGut,MonatlicheZahlung,0), 0)</f>
        <v>1798.0273906504115</v>
      </c>
      <c r="F235" s="78">
        <f>IFERROR(IF(DarlehenNichtBezahlt*DarlehenIstGut,Kapital,0), 0)</f>
        <v>1231.3059840793264</v>
      </c>
      <c r="G235" s="78">
        <f>IFERROR(IF(DarlehenNichtBezahlt*DarlehenIstGut,ZinsBetrag,0), 0)</f>
        <v>566.72140657108503</v>
      </c>
      <c r="H235" s="78">
        <f>IFERROR(IF(DarlehenNichtBezahlt*DarlehenIstGut,AbschlussSaldo,0), 0)</f>
        <v>193073.17626886454</v>
      </c>
      <c r="I235" s="68">
        <f>IF(LEN(Finanzierungsrechner!$B235)=0,0,YEAR(Finanzierungsrechner!$C235))</f>
        <v>2043</v>
      </c>
      <c r="J235" s="68" t="str">
        <f t="array" ref="J235">IFERROR(INDEX(Finanzierungsrechner!$I$17:$I$255,MATCH(0,COUNTIF($J$16:J234,Finanzierungsrechner!$I$17:$I$255),0)),"")</f>
        <v/>
      </c>
      <c r="K235" s="67">
        <f>SUMIF(Finanzierungsrechner!$I$17:$I$255,"&lt;=" &amp;Finanzierungsrechner!$J235,Finanzierungsrechner!$F$17:$F$255)</f>
        <v>0</v>
      </c>
      <c r="L235" s="69">
        <f>SUMIF(Finanzierungsrechner!$I$17:$I$255,"&lt;=" &amp;Finanzierungsrechner!$J235,Finanzierungsrechner!$G$17:$G$255)</f>
        <v>0</v>
      </c>
      <c r="M235" s="69">
        <f t="array" ref="M235">IF(MIN(IF(Finanzierungsrechner!$I$17:$I$255=J235,Finanzierungsrechner!$H$17:$H$255))&lt;0,0,MIN(IF(Finanzierungsrechner!$I$17:$I$255=J235,Finanzierungsrechner!$H$17:$H$255)))</f>
        <v>0</v>
      </c>
      <c r="O235" s="46"/>
      <c r="P235" s="46"/>
      <c r="Q235" s="46"/>
    </row>
    <row r="236" spans="2:17" ht="20.100000000000001" customHeight="1">
      <c r="B236" s="76">
        <f>IFERROR(IF(DarlehenNichtBezahlt*DarlehenIstGut,ZahlungNummer,""), "")</f>
        <v>220</v>
      </c>
      <c r="C236" s="79">
        <f>IFERROR(IF(DarlehenNichtBezahlt*DarlehenIstGut,ZahlungsDatum,DarlehensAnfangsDatum), DarlehensAnfangsDatum)</f>
        <v>52415</v>
      </c>
      <c r="D236" s="80">
        <f>IFERROR(IF(DarlehenNichtBezahlt*DarlehenIstGut,DarlehensWert,""), "")</f>
        <v>193073.17626886454</v>
      </c>
      <c r="E236" s="80">
        <f>IFERROR(IF(DarlehenNichtBezahlt*DarlehenIstGut,MonatlicheZahlung,0), 0)</f>
        <v>1798.0273906504115</v>
      </c>
      <c r="F236" s="80">
        <f>IFERROR(IF(DarlehenNichtBezahlt*DarlehenIstGut,Kapital,0), 0)</f>
        <v>1234.8972931995577</v>
      </c>
      <c r="G236" s="80">
        <f>IFERROR(IF(DarlehenNichtBezahlt*DarlehenIstGut,ZinsBetrag,0), 0)</f>
        <v>563.13009745085367</v>
      </c>
      <c r="H236" s="80">
        <f>IFERROR(IF(DarlehenNichtBezahlt*DarlehenIstGut,AbschlussSaldo,0), 0)</f>
        <v>191838.2789756651</v>
      </c>
      <c r="I236" s="71">
        <f>IF(LEN(Finanzierungsrechner!$B236)=0,0,YEAR(Finanzierungsrechner!$C236))</f>
        <v>2043</v>
      </c>
      <c r="J236" s="71" t="str">
        <f t="array" ref="J236">IFERROR(INDEX(Finanzierungsrechner!$I$17:$I$255,MATCH(0,COUNTIF($J$16:J235,Finanzierungsrechner!$I$17:$I$255),0)),"")</f>
        <v/>
      </c>
      <c r="K236" s="70">
        <f>SUMIF(Finanzierungsrechner!$I$17:$I$255,"&lt;=" &amp;Finanzierungsrechner!$J236,Finanzierungsrechner!$F$17:$F$255)</f>
        <v>0</v>
      </c>
      <c r="L236" s="72">
        <f>SUMIF(Finanzierungsrechner!$I$17:$I$255,"&lt;=" &amp;Finanzierungsrechner!$J236,Finanzierungsrechner!$G$17:$G$255)</f>
        <v>0</v>
      </c>
      <c r="M236" s="72">
        <f t="array" ref="M236">IF(MIN(IF(Finanzierungsrechner!$I$17:$I$255=J236,Finanzierungsrechner!$H$17:$H$255))&lt;0,0,MIN(IF(Finanzierungsrechner!$I$17:$I$255=J236,Finanzierungsrechner!$H$17:$H$255)))</f>
        <v>0</v>
      </c>
      <c r="O236" s="46"/>
      <c r="P236" s="46"/>
      <c r="Q236" s="46"/>
    </row>
    <row r="237" spans="2:17" ht="20.100000000000001" customHeight="1">
      <c r="B237" s="76">
        <f>IFERROR(IF(DarlehenNichtBezahlt*DarlehenIstGut,ZahlungNummer,""), "")</f>
        <v>221</v>
      </c>
      <c r="C237" s="77">
        <f>IFERROR(IF(DarlehenNichtBezahlt*DarlehenIstGut,ZahlungsDatum,DarlehensAnfangsDatum), DarlehensAnfangsDatum)</f>
        <v>52446</v>
      </c>
      <c r="D237" s="78">
        <f>IFERROR(IF(DarlehenNichtBezahlt*DarlehenIstGut,DarlehensWert,""), "")</f>
        <v>191838.2789756651</v>
      </c>
      <c r="E237" s="78">
        <f>IFERROR(IF(DarlehenNichtBezahlt*DarlehenIstGut,MonatlicheZahlung,0), 0)</f>
        <v>1798.0273906504115</v>
      </c>
      <c r="F237" s="78">
        <f>IFERROR(IF(DarlehenNichtBezahlt*DarlehenIstGut,Kapital,0), 0)</f>
        <v>1238.49907697139</v>
      </c>
      <c r="G237" s="78">
        <f>IFERROR(IF(DarlehenNichtBezahlt*DarlehenIstGut,ZinsBetrag,0), 0)</f>
        <v>559.52831367902161</v>
      </c>
      <c r="H237" s="78">
        <f>IFERROR(IF(DarlehenNichtBezahlt*DarlehenIstGut,AbschlussSaldo,0), 0)</f>
        <v>190599.77989869367</v>
      </c>
      <c r="I237" s="68">
        <f>IF(LEN(Finanzierungsrechner!$B237)=0,0,YEAR(Finanzierungsrechner!$C237))</f>
        <v>2043</v>
      </c>
      <c r="J237" s="68" t="str">
        <f t="array" ref="J237">IFERROR(INDEX(Finanzierungsrechner!$I$17:$I$255,MATCH(0,COUNTIF($J$16:J236,Finanzierungsrechner!$I$17:$I$255),0)),"")</f>
        <v/>
      </c>
      <c r="K237" s="67">
        <f>SUMIF(Finanzierungsrechner!$I$17:$I$255,"&lt;=" &amp;Finanzierungsrechner!$J237,Finanzierungsrechner!$F$17:$F$255)</f>
        <v>0</v>
      </c>
      <c r="L237" s="69">
        <f>SUMIF(Finanzierungsrechner!$I$17:$I$255,"&lt;=" &amp;Finanzierungsrechner!$J237,Finanzierungsrechner!$G$17:$G$255)</f>
        <v>0</v>
      </c>
      <c r="M237" s="69">
        <f t="array" ref="M237">IF(MIN(IF(Finanzierungsrechner!$I$17:$I$255=J237,Finanzierungsrechner!$H$17:$H$255))&lt;0,0,MIN(IF(Finanzierungsrechner!$I$17:$I$255=J237,Finanzierungsrechner!$H$17:$H$255)))</f>
        <v>0</v>
      </c>
      <c r="O237" s="46"/>
      <c r="P237" s="46"/>
      <c r="Q237" s="46"/>
    </row>
    <row r="238" spans="2:17" ht="20.100000000000001" customHeight="1">
      <c r="B238" s="76">
        <f>IFERROR(IF(DarlehenNichtBezahlt*DarlehenIstGut,ZahlungNummer,""), "")</f>
        <v>222</v>
      </c>
      <c r="C238" s="79">
        <f>IFERROR(IF(DarlehenNichtBezahlt*DarlehenIstGut,ZahlungsDatum,DarlehensAnfangsDatum), DarlehensAnfangsDatum)</f>
        <v>52477</v>
      </c>
      <c r="D238" s="80">
        <f>IFERROR(IF(DarlehenNichtBezahlt*DarlehenIstGut,DarlehensWert,""), "")</f>
        <v>190599.77989869367</v>
      </c>
      <c r="E238" s="80">
        <f>IFERROR(IF(DarlehenNichtBezahlt*DarlehenIstGut,MonatlicheZahlung,0), 0)</f>
        <v>1798.0273906504115</v>
      </c>
      <c r="F238" s="80">
        <f>IFERROR(IF(DarlehenNichtBezahlt*DarlehenIstGut,Kapital,0), 0)</f>
        <v>1242.1113659458897</v>
      </c>
      <c r="G238" s="80">
        <f>IFERROR(IF(DarlehenNichtBezahlt*DarlehenIstGut,ZinsBetrag,0), 0)</f>
        <v>555.91602470452176</v>
      </c>
      <c r="H238" s="80">
        <f>IFERROR(IF(DarlehenNichtBezahlt*DarlehenIstGut,AbschlussSaldo,0), 0)</f>
        <v>189357.66853274778</v>
      </c>
      <c r="I238" s="71">
        <f>IF(LEN(Finanzierungsrechner!$B238)=0,0,YEAR(Finanzierungsrechner!$C238))</f>
        <v>2043</v>
      </c>
      <c r="J238" s="71" t="str">
        <f t="array" ref="J238">IFERROR(INDEX(Finanzierungsrechner!$I$17:$I$255,MATCH(0,COUNTIF($J$16:J237,Finanzierungsrechner!$I$17:$I$255),0)),"")</f>
        <v/>
      </c>
      <c r="K238" s="70">
        <f>SUMIF(Finanzierungsrechner!$I$17:$I$255,"&lt;=" &amp;Finanzierungsrechner!$J238,Finanzierungsrechner!$F$17:$F$255)</f>
        <v>0</v>
      </c>
      <c r="L238" s="72">
        <f>SUMIF(Finanzierungsrechner!$I$17:$I$255,"&lt;=" &amp;Finanzierungsrechner!$J238,Finanzierungsrechner!$G$17:$G$255)</f>
        <v>0</v>
      </c>
      <c r="M238" s="72">
        <f t="array" ref="M238">IF(MIN(IF(Finanzierungsrechner!$I$17:$I$255=J238,Finanzierungsrechner!$H$17:$H$255))&lt;0,0,MIN(IF(Finanzierungsrechner!$I$17:$I$255=J238,Finanzierungsrechner!$H$17:$H$255)))</f>
        <v>0</v>
      </c>
      <c r="O238" s="46"/>
      <c r="P238" s="46"/>
      <c r="Q238" s="46"/>
    </row>
    <row r="239" spans="2:17" ht="20.100000000000001" customHeight="1">
      <c r="B239" s="76">
        <f>IFERROR(IF(DarlehenNichtBezahlt*DarlehenIstGut,ZahlungNummer,""), "")</f>
        <v>223</v>
      </c>
      <c r="C239" s="77">
        <f>IFERROR(IF(DarlehenNichtBezahlt*DarlehenIstGut,ZahlungsDatum,DarlehensAnfangsDatum), DarlehensAnfangsDatum)</f>
        <v>52507</v>
      </c>
      <c r="D239" s="78">
        <f>IFERROR(IF(DarlehenNichtBezahlt*DarlehenIstGut,DarlehensWert,""), "")</f>
        <v>189357.66853274778</v>
      </c>
      <c r="E239" s="78">
        <f>IFERROR(IF(DarlehenNichtBezahlt*DarlehenIstGut,MonatlicheZahlung,0), 0)</f>
        <v>1798.0273906504115</v>
      </c>
      <c r="F239" s="78">
        <f>IFERROR(IF(DarlehenNichtBezahlt*DarlehenIstGut,Kapital,0), 0)</f>
        <v>1245.7341907632317</v>
      </c>
      <c r="G239" s="78">
        <f>IFERROR(IF(DarlehenNichtBezahlt*DarlehenIstGut,ZinsBetrag,0), 0)</f>
        <v>552.29319988717953</v>
      </c>
      <c r="H239" s="78">
        <f>IFERROR(IF(DarlehenNichtBezahlt*DarlehenIstGut,AbschlussSaldo,0), 0)</f>
        <v>188111.93434198434</v>
      </c>
      <c r="I239" s="68">
        <f>IF(LEN(Finanzierungsrechner!$B239)=0,0,YEAR(Finanzierungsrechner!$C239))</f>
        <v>2043</v>
      </c>
      <c r="J239" s="68" t="str">
        <f t="array" ref="J239">IFERROR(INDEX(Finanzierungsrechner!$I$17:$I$255,MATCH(0,COUNTIF($J$16:J238,Finanzierungsrechner!$I$17:$I$255),0)),"")</f>
        <v/>
      </c>
      <c r="K239" s="67">
        <f>SUMIF(Finanzierungsrechner!$I$17:$I$255,"&lt;=" &amp;Finanzierungsrechner!$J239,Finanzierungsrechner!$F$17:$F$255)</f>
        <v>0</v>
      </c>
      <c r="L239" s="69">
        <f>SUMIF(Finanzierungsrechner!$I$17:$I$255,"&lt;=" &amp;Finanzierungsrechner!$J239,Finanzierungsrechner!$G$17:$G$255)</f>
        <v>0</v>
      </c>
      <c r="M239" s="69">
        <f t="array" ref="M239">IF(MIN(IF(Finanzierungsrechner!$I$17:$I$255=J239,Finanzierungsrechner!$H$17:$H$255))&lt;0,0,MIN(IF(Finanzierungsrechner!$I$17:$I$255=J239,Finanzierungsrechner!$H$17:$H$255)))</f>
        <v>0</v>
      </c>
      <c r="O239" s="46"/>
      <c r="P239" s="46"/>
      <c r="Q239" s="46"/>
    </row>
    <row r="240" spans="2:17" ht="20.100000000000001" customHeight="1">
      <c r="B240" s="76">
        <f>IFERROR(IF(DarlehenNichtBezahlt*DarlehenIstGut,ZahlungNummer,""), "")</f>
        <v>224</v>
      </c>
      <c r="C240" s="79">
        <f>IFERROR(IF(DarlehenNichtBezahlt*DarlehenIstGut,ZahlungsDatum,DarlehensAnfangsDatum), DarlehensAnfangsDatum)</f>
        <v>52538</v>
      </c>
      <c r="D240" s="80">
        <f>IFERROR(IF(DarlehenNichtBezahlt*DarlehenIstGut,DarlehensWert,""), "")</f>
        <v>188111.93434198434</v>
      </c>
      <c r="E240" s="80">
        <f>IFERROR(IF(DarlehenNichtBezahlt*DarlehenIstGut,MonatlicheZahlung,0), 0)</f>
        <v>1798.0273906504115</v>
      </c>
      <c r="F240" s="80">
        <f>IFERROR(IF(DarlehenNichtBezahlt*DarlehenIstGut,Kapital,0), 0)</f>
        <v>1249.367582152958</v>
      </c>
      <c r="G240" s="80">
        <f>IFERROR(IF(DarlehenNichtBezahlt*DarlehenIstGut,ZinsBetrag,0), 0)</f>
        <v>548.65980849745347</v>
      </c>
      <c r="H240" s="80">
        <f>IFERROR(IF(DarlehenNichtBezahlt*DarlehenIstGut,AbschlussSaldo,0), 0)</f>
        <v>186862.56675983162</v>
      </c>
      <c r="I240" s="71">
        <f>IF(LEN(Finanzierungsrechner!$B240)=0,0,YEAR(Finanzierungsrechner!$C240))</f>
        <v>2043</v>
      </c>
      <c r="J240" s="71" t="str">
        <f t="array" ref="J240">IFERROR(INDEX(Finanzierungsrechner!$I$17:$I$255,MATCH(0,COUNTIF($J$16:J239,Finanzierungsrechner!$I$17:$I$255),0)),"")</f>
        <v/>
      </c>
      <c r="K240" s="70">
        <f>SUMIF(Finanzierungsrechner!$I$17:$I$255,"&lt;=" &amp;Finanzierungsrechner!$J240,Finanzierungsrechner!$F$17:$F$255)</f>
        <v>0</v>
      </c>
      <c r="L240" s="72">
        <f>SUMIF(Finanzierungsrechner!$I$17:$I$255,"&lt;=" &amp;Finanzierungsrechner!$J240,Finanzierungsrechner!$G$17:$G$255)</f>
        <v>0</v>
      </c>
      <c r="M240" s="72">
        <f t="array" ref="M240">IF(MIN(IF(Finanzierungsrechner!$I$17:$I$255=J240,Finanzierungsrechner!$H$17:$H$255))&lt;0,0,MIN(IF(Finanzierungsrechner!$I$17:$I$255=J240,Finanzierungsrechner!$H$17:$H$255)))</f>
        <v>0</v>
      </c>
      <c r="O240" s="46"/>
      <c r="P240" s="46"/>
      <c r="Q240" s="46"/>
    </row>
    <row r="241" spans="2:17" ht="20.100000000000001" customHeight="1">
      <c r="B241" s="76">
        <f>IFERROR(IF(DarlehenNichtBezahlt*DarlehenIstGut,ZahlungNummer,""), "")</f>
        <v>225</v>
      </c>
      <c r="C241" s="77">
        <f>IFERROR(IF(DarlehenNichtBezahlt*DarlehenIstGut,ZahlungsDatum,DarlehensAnfangsDatum), DarlehensAnfangsDatum)</f>
        <v>52568</v>
      </c>
      <c r="D241" s="78">
        <f>IFERROR(IF(DarlehenNichtBezahlt*DarlehenIstGut,DarlehensWert,""), "")</f>
        <v>186862.56675983162</v>
      </c>
      <c r="E241" s="78">
        <f>IFERROR(IF(DarlehenNichtBezahlt*DarlehenIstGut,MonatlicheZahlung,0), 0)</f>
        <v>1798.0273906504115</v>
      </c>
      <c r="F241" s="78">
        <f>IFERROR(IF(DarlehenNichtBezahlt*DarlehenIstGut,Kapital,0), 0)</f>
        <v>1253.0115709342374</v>
      </c>
      <c r="G241" s="78">
        <f>IFERROR(IF(DarlehenNichtBezahlt*DarlehenIstGut,ZinsBetrag,0), 0)</f>
        <v>545.01581971617406</v>
      </c>
      <c r="H241" s="78">
        <f>IFERROR(IF(DarlehenNichtBezahlt*DarlehenIstGut,AbschlussSaldo,0), 0)</f>
        <v>185609.55518889753</v>
      </c>
      <c r="I241" s="68">
        <f>IF(LEN(Finanzierungsrechner!$B241)=0,0,YEAR(Finanzierungsrechner!$C241))</f>
        <v>2043</v>
      </c>
      <c r="J241" s="68" t="str">
        <f t="array" ref="J241">IFERROR(INDEX(Finanzierungsrechner!$I$17:$I$255,MATCH(0,COUNTIF($J$16:J240,Finanzierungsrechner!$I$17:$I$255),0)),"")</f>
        <v/>
      </c>
      <c r="K241" s="67">
        <f>SUMIF(Finanzierungsrechner!$I$17:$I$255,"&lt;=" &amp;Finanzierungsrechner!$J241,Finanzierungsrechner!$F$17:$F$255)</f>
        <v>0</v>
      </c>
      <c r="L241" s="69">
        <f>SUMIF(Finanzierungsrechner!$I$17:$I$255,"&lt;=" &amp;Finanzierungsrechner!$J241,Finanzierungsrechner!$G$17:$G$255)</f>
        <v>0</v>
      </c>
      <c r="M241" s="69">
        <f t="array" ref="M241">IF(MIN(IF(Finanzierungsrechner!$I$17:$I$255=J241,Finanzierungsrechner!$H$17:$H$255))&lt;0,0,MIN(IF(Finanzierungsrechner!$I$17:$I$255=J241,Finanzierungsrechner!$H$17:$H$255)))</f>
        <v>0</v>
      </c>
      <c r="O241" s="46"/>
      <c r="P241" s="46"/>
      <c r="Q241" s="46"/>
    </row>
    <row r="242" spans="2:17" ht="20.100000000000001" customHeight="1">
      <c r="B242" s="76">
        <f>IFERROR(IF(DarlehenNichtBezahlt*DarlehenIstGut,ZahlungNummer,""), "")</f>
        <v>226</v>
      </c>
      <c r="C242" s="79">
        <f>IFERROR(IF(DarlehenNichtBezahlt*DarlehenIstGut,ZahlungsDatum,DarlehensAnfangsDatum), DarlehensAnfangsDatum)</f>
        <v>52599</v>
      </c>
      <c r="D242" s="80">
        <f>IFERROR(IF(DarlehenNichtBezahlt*DarlehenIstGut,DarlehensWert,""), "")</f>
        <v>185609.55518889753</v>
      </c>
      <c r="E242" s="80">
        <f>IFERROR(IF(DarlehenNichtBezahlt*DarlehenIstGut,MonatlicheZahlung,0), 0)</f>
        <v>1798.0273906504115</v>
      </c>
      <c r="F242" s="80">
        <f>IFERROR(IF(DarlehenNichtBezahlt*DarlehenIstGut,Kapital,0), 0)</f>
        <v>1256.6661880161291</v>
      </c>
      <c r="G242" s="80">
        <f>IFERROR(IF(DarlehenNichtBezahlt*DarlehenIstGut,ZinsBetrag,0), 0)</f>
        <v>541.36120263428245</v>
      </c>
      <c r="H242" s="80">
        <f>IFERROR(IF(DarlehenNichtBezahlt*DarlehenIstGut,AbschlussSaldo,0), 0)</f>
        <v>184352.88900088123</v>
      </c>
      <c r="I242" s="71">
        <f>IF(LEN(Finanzierungsrechner!$B242)=0,0,YEAR(Finanzierungsrechner!$C242))</f>
        <v>2044</v>
      </c>
      <c r="J242" s="71" t="str">
        <f t="array" ref="J242">IFERROR(INDEX(Finanzierungsrechner!$I$17:$I$255,MATCH(0,COUNTIF($J$16:J241,Finanzierungsrechner!$I$17:$I$255),0)),"")</f>
        <v/>
      </c>
      <c r="K242" s="70">
        <f>SUMIF(Finanzierungsrechner!$I$17:$I$255,"&lt;=" &amp;Finanzierungsrechner!$J242,Finanzierungsrechner!$F$17:$F$255)</f>
        <v>0</v>
      </c>
      <c r="L242" s="72">
        <f>SUMIF(Finanzierungsrechner!$I$17:$I$255,"&lt;=" &amp;Finanzierungsrechner!$J242,Finanzierungsrechner!$G$17:$G$255)</f>
        <v>0</v>
      </c>
      <c r="M242" s="72">
        <f t="array" ref="M242">IF(MIN(IF(Finanzierungsrechner!$I$17:$I$255=J242,Finanzierungsrechner!$H$17:$H$255))&lt;0,0,MIN(IF(Finanzierungsrechner!$I$17:$I$255=J242,Finanzierungsrechner!$H$17:$H$255)))</f>
        <v>0</v>
      </c>
      <c r="O242" s="46"/>
      <c r="P242" s="46"/>
      <c r="Q242" s="46"/>
    </row>
    <row r="243" spans="2:17" ht="20.100000000000001" customHeight="1">
      <c r="B243" s="76">
        <f>IFERROR(IF(DarlehenNichtBezahlt*DarlehenIstGut,ZahlungNummer,""), "")</f>
        <v>227</v>
      </c>
      <c r="C243" s="77">
        <f>IFERROR(IF(DarlehenNichtBezahlt*DarlehenIstGut,ZahlungsDatum,DarlehensAnfangsDatum), DarlehensAnfangsDatum)</f>
        <v>52630</v>
      </c>
      <c r="D243" s="78">
        <f>IFERROR(IF(DarlehenNichtBezahlt*DarlehenIstGut,DarlehensWert,""), "")</f>
        <v>184352.88900088123</v>
      </c>
      <c r="E243" s="78">
        <f>IFERROR(IF(DarlehenNichtBezahlt*DarlehenIstGut,MonatlicheZahlung,0), 0)</f>
        <v>1798.0273906504115</v>
      </c>
      <c r="F243" s="78">
        <f>IFERROR(IF(DarlehenNichtBezahlt*DarlehenIstGut,Kapital,0), 0)</f>
        <v>1260.3314643978426</v>
      </c>
      <c r="G243" s="78">
        <f>IFERROR(IF(DarlehenNichtBezahlt*DarlehenIstGut,ZinsBetrag,0), 0)</f>
        <v>537.69592625256871</v>
      </c>
      <c r="H243" s="78">
        <f>IFERROR(IF(DarlehenNichtBezahlt*DarlehenIstGut,AbschlussSaldo,0), 0)</f>
        <v>183092.55753648339</v>
      </c>
      <c r="I243" s="68">
        <f>IF(LEN(Finanzierungsrechner!$B243)=0,0,YEAR(Finanzierungsrechner!$C243))</f>
        <v>2044</v>
      </c>
      <c r="J243" s="68" t="str">
        <f t="array" ref="J243">IFERROR(INDEX(Finanzierungsrechner!$I$17:$I$255,MATCH(0,COUNTIF($J$16:J242,Finanzierungsrechner!$I$17:$I$255),0)),"")</f>
        <v/>
      </c>
      <c r="K243" s="67">
        <f>SUMIF(Finanzierungsrechner!$I$17:$I$255,"&lt;=" &amp;Finanzierungsrechner!$J243,Finanzierungsrechner!$F$17:$F$255)</f>
        <v>0</v>
      </c>
      <c r="L243" s="69">
        <f>SUMIF(Finanzierungsrechner!$I$17:$I$255,"&lt;=" &amp;Finanzierungsrechner!$J243,Finanzierungsrechner!$G$17:$G$255)</f>
        <v>0</v>
      </c>
      <c r="M243" s="69">
        <f t="array" ref="M243">IF(MIN(IF(Finanzierungsrechner!$I$17:$I$255=J243,Finanzierungsrechner!$H$17:$H$255))&lt;0,0,MIN(IF(Finanzierungsrechner!$I$17:$I$255=J243,Finanzierungsrechner!$H$17:$H$255)))</f>
        <v>0</v>
      </c>
      <c r="O243" s="46"/>
      <c r="P243" s="46"/>
      <c r="Q243" s="46"/>
    </row>
    <row r="244" spans="2:17" ht="20.100000000000001" customHeight="1">
      <c r="B244" s="76">
        <f>IFERROR(IF(DarlehenNichtBezahlt*DarlehenIstGut,ZahlungNummer,""), "")</f>
        <v>228</v>
      </c>
      <c r="C244" s="79">
        <f>IFERROR(IF(DarlehenNichtBezahlt*DarlehenIstGut,ZahlungsDatum,DarlehensAnfangsDatum), DarlehensAnfangsDatum)</f>
        <v>52659</v>
      </c>
      <c r="D244" s="80">
        <f>IFERROR(IF(DarlehenNichtBezahlt*DarlehenIstGut,DarlehensWert,""), "")</f>
        <v>183092.55753648339</v>
      </c>
      <c r="E244" s="80">
        <f>IFERROR(IF(DarlehenNichtBezahlt*DarlehenIstGut,MonatlicheZahlung,0), 0)</f>
        <v>1798.0273906504115</v>
      </c>
      <c r="F244" s="80">
        <f>IFERROR(IF(DarlehenNichtBezahlt*DarlehenIstGut,Kapital,0), 0)</f>
        <v>1264.007431169003</v>
      </c>
      <c r="G244" s="80">
        <f>IFERROR(IF(DarlehenNichtBezahlt*DarlehenIstGut,ZinsBetrag,0), 0)</f>
        <v>534.01995948140836</v>
      </c>
      <c r="H244" s="80">
        <f>IFERROR(IF(DarlehenNichtBezahlt*DarlehenIstGut,AbschlussSaldo,0), 0)</f>
        <v>181828.55010531435</v>
      </c>
      <c r="I244" s="71">
        <f>IF(LEN(Finanzierungsrechner!$B244)=0,0,YEAR(Finanzierungsrechner!$C244))</f>
        <v>2044</v>
      </c>
      <c r="J244" s="71" t="str">
        <f t="array" ref="J244">IFERROR(INDEX(Finanzierungsrechner!$I$17:$I$255,MATCH(0,COUNTIF($J$16:J243,Finanzierungsrechner!$I$17:$I$255),0)),"")</f>
        <v/>
      </c>
      <c r="K244" s="70">
        <f>SUMIF(Finanzierungsrechner!$I$17:$I$255,"&lt;=" &amp;Finanzierungsrechner!$J244,Finanzierungsrechner!$F$17:$F$255)</f>
        <v>0</v>
      </c>
      <c r="L244" s="72">
        <f>SUMIF(Finanzierungsrechner!$I$17:$I$255,"&lt;=" &amp;Finanzierungsrechner!$J244,Finanzierungsrechner!$G$17:$G$255)</f>
        <v>0</v>
      </c>
      <c r="M244" s="72">
        <f t="array" ref="M244">IF(MIN(IF(Finanzierungsrechner!$I$17:$I$255=J244,Finanzierungsrechner!$H$17:$H$255))&lt;0,0,MIN(IF(Finanzierungsrechner!$I$17:$I$255=J244,Finanzierungsrechner!$H$17:$H$255)))</f>
        <v>0</v>
      </c>
      <c r="O244" s="46"/>
      <c r="P244" s="46"/>
      <c r="Q244" s="46"/>
    </row>
    <row r="245" spans="2:17" ht="20.100000000000001" customHeight="1">
      <c r="B245" s="76">
        <f>IFERROR(IF(DarlehenNichtBezahlt*DarlehenIstGut,ZahlungNummer,""), "")</f>
        <v>229</v>
      </c>
      <c r="C245" s="77">
        <f>IFERROR(IF(DarlehenNichtBezahlt*DarlehenIstGut,ZahlungsDatum,DarlehensAnfangsDatum), DarlehensAnfangsDatum)</f>
        <v>52690</v>
      </c>
      <c r="D245" s="78">
        <f>IFERROR(IF(DarlehenNichtBezahlt*DarlehenIstGut,DarlehensWert,""), "")</f>
        <v>181828.55010531435</v>
      </c>
      <c r="E245" s="78">
        <f>IFERROR(IF(DarlehenNichtBezahlt*DarlehenIstGut,MonatlicheZahlung,0), 0)</f>
        <v>1798.0273906504115</v>
      </c>
      <c r="F245" s="78">
        <f>IFERROR(IF(DarlehenNichtBezahlt*DarlehenIstGut,Kapital,0), 0)</f>
        <v>1267.6941195099125</v>
      </c>
      <c r="G245" s="78">
        <f>IFERROR(IF(DarlehenNichtBezahlt*DarlehenIstGut,ZinsBetrag,0), 0)</f>
        <v>530.33327114049882</v>
      </c>
      <c r="H245" s="78">
        <f>IFERROR(IF(DarlehenNichtBezahlt*DarlehenIstGut,AbschlussSaldo,0), 0)</f>
        <v>180560.85598580446</v>
      </c>
      <c r="I245" s="68">
        <f>IF(LEN(Finanzierungsrechner!$B245)=0,0,YEAR(Finanzierungsrechner!$C245))</f>
        <v>2044</v>
      </c>
      <c r="J245" s="68" t="str">
        <f t="array" ref="J245">IFERROR(INDEX(Finanzierungsrechner!$I$17:$I$255,MATCH(0,COUNTIF($J$16:J244,Finanzierungsrechner!$I$17:$I$255),0)),"")</f>
        <v/>
      </c>
      <c r="K245" s="67">
        <f>SUMIF(Finanzierungsrechner!$I$17:$I$255,"&lt;=" &amp;Finanzierungsrechner!$J245,Finanzierungsrechner!$F$17:$F$255)</f>
        <v>0</v>
      </c>
      <c r="L245" s="69">
        <f>SUMIF(Finanzierungsrechner!$I$17:$I$255,"&lt;=" &amp;Finanzierungsrechner!$J245,Finanzierungsrechner!$G$17:$G$255)</f>
        <v>0</v>
      </c>
      <c r="M245" s="69">
        <f t="array" ref="M245">IF(MIN(IF(Finanzierungsrechner!$I$17:$I$255=J245,Finanzierungsrechner!$H$17:$H$255))&lt;0,0,MIN(IF(Finanzierungsrechner!$I$17:$I$255=J245,Finanzierungsrechner!$H$17:$H$255)))</f>
        <v>0</v>
      </c>
      <c r="O245" s="46"/>
      <c r="P245" s="46"/>
      <c r="Q245" s="46"/>
    </row>
    <row r="246" spans="2:17" ht="20.100000000000001" customHeight="1">
      <c r="B246" s="76">
        <f>IFERROR(IF(DarlehenNichtBezahlt*DarlehenIstGut,ZahlungNummer,""), "")</f>
        <v>230</v>
      </c>
      <c r="C246" s="79">
        <f>IFERROR(IF(DarlehenNichtBezahlt*DarlehenIstGut,ZahlungsDatum,DarlehensAnfangsDatum), DarlehensAnfangsDatum)</f>
        <v>52720</v>
      </c>
      <c r="D246" s="80">
        <f>IFERROR(IF(DarlehenNichtBezahlt*DarlehenIstGut,DarlehensWert,""), "")</f>
        <v>180560.85598580446</v>
      </c>
      <c r="E246" s="80">
        <f>IFERROR(IF(DarlehenNichtBezahlt*DarlehenIstGut,MonatlicheZahlung,0), 0)</f>
        <v>1798.0273906504115</v>
      </c>
      <c r="F246" s="80">
        <f>IFERROR(IF(DarlehenNichtBezahlt*DarlehenIstGut,Kapital,0), 0)</f>
        <v>1271.3915606918167</v>
      </c>
      <c r="G246" s="80">
        <f>IFERROR(IF(DarlehenNichtBezahlt*DarlehenIstGut,ZinsBetrag,0), 0)</f>
        <v>526.63582995859497</v>
      </c>
      <c r="H246" s="80">
        <f>IFERROR(IF(DarlehenNichtBezahlt*DarlehenIstGut,AbschlussSaldo,0), 0)</f>
        <v>179289.46442511282</v>
      </c>
      <c r="I246" s="71">
        <f>IF(LEN(Finanzierungsrechner!$B246)=0,0,YEAR(Finanzierungsrechner!$C246))</f>
        <v>2044</v>
      </c>
      <c r="J246" s="71" t="str">
        <f t="array" ref="J246">IFERROR(INDEX(Finanzierungsrechner!$I$17:$I$255,MATCH(0,COUNTIF($J$16:J245,Finanzierungsrechner!$I$17:$I$255),0)),"")</f>
        <v/>
      </c>
      <c r="K246" s="70">
        <f>SUMIF(Finanzierungsrechner!$I$17:$I$255,"&lt;=" &amp;Finanzierungsrechner!$J246,Finanzierungsrechner!$F$17:$F$255)</f>
        <v>0</v>
      </c>
      <c r="L246" s="72">
        <f>SUMIF(Finanzierungsrechner!$I$17:$I$255,"&lt;=" &amp;Finanzierungsrechner!$J246,Finanzierungsrechner!$G$17:$G$255)</f>
        <v>0</v>
      </c>
      <c r="M246" s="72">
        <f t="array" ref="M246">IF(MIN(IF(Finanzierungsrechner!$I$17:$I$255=J246,Finanzierungsrechner!$H$17:$H$255))&lt;0,0,MIN(IF(Finanzierungsrechner!$I$17:$I$255=J246,Finanzierungsrechner!$H$17:$H$255)))</f>
        <v>0</v>
      </c>
      <c r="O246" s="46"/>
      <c r="P246" s="46"/>
      <c r="Q246" s="46"/>
    </row>
    <row r="247" spans="2:17" ht="20.100000000000001" customHeight="1">
      <c r="B247" s="76">
        <f>IFERROR(IF(DarlehenNichtBezahlt*DarlehenIstGut,ZahlungNummer,""), "")</f>
        <v>231</v>
      </c>
      <c r="C247" s="77">
        <f>IFERROR(IF(DarlehenNichtBezahlt*DarlehenIstGut,ZahlungsDatum,DarlehensAnfangsDatum), DarlehensAnfangsDatum)</f>
        <v>52751</v>
      </c>
      <c r="D247" s="78">
        <f>IFERROR(IF(DarlehenNichtBezahlt*DarlehenIstGut,DarlehensWert,""), "")</f>
        <v>179289.46442511282</v>
      </c>
      <c r="E247" s="78">
        <f>IFERROR(IF(DarlehenNichtBezahlt*DarlehenIstGut,MonatlicheZahlung,0), 0)</f>
        <v>1798.0273906504115</v>
      </c>
      <c r="F247" s="78">
        <f>IFERROR(IF(DarlehenNichtBezahlt*DarlehenIstGut,Kapital,0), 0)</f>
        <v>1275.0997860771677</v>
      </c>
      <c r="G247" s="78">
        <f>IFERROR(IF(DarlehenNichtBezahlt*DarlehenIstGut,ZinsBetrag,0), 0)</f>
        <v>522.92760457324368</v>
      </c>
      <c r="H247" s="78">
        <f>IFERROR(IF(DarlehenNichtBezahlt*DarlehenIstGut,AbschlussSaldo,0), 0)</f>
        <v>178014.36463903543</v>
      </c>
      <c r="I247" s="68">
        <f>IF(LEN(Finanzierungsrechner!$B247)=0,0,YEAR(Finanzierungsrechner!$C247))</f>
        <v>2044</v>
      </c>
      <c r="J247" s="68" t="str">
        <f t="array" ref="J247">IFERROR(INDEX(Finanzierungsrechner!$I$17:$I$255,MATCH(0,COUNTIF($J$16:J246,Finanzierungsrechner!$I$17:$I$255),0)),"")</f>
        <v/>
      </c>
      <c r="K247" s="67">
        <f>SUMIF(Finanzierungsrechner!$I$17:$I$255,"&lt;=" &amp;Finanzierungsrechner!$J247,Finanzierungsrechner!$F$17:$F$255)</f>
        <v>0</v>
      </c>
      <c r="L247" s="69">
        <f>SUMIF(Finanzierungsrechner!$I$17:$I$255,"&lt;=" &amp;Finanzierungsrechner!$J247,Finanzierungsrechner!$G$17:$G$255)</f>
        <v>0</v>
      </c>
      <c r="M247" s="69">
        <f t="array" ref="M247">IF(MIN(IF(Finanzierungsrechner!$I$17:$I$255=J247,Finanzierungsrechner!$H$17:$H$255))&lt;0,0,MIN(IF(Finanzierungsrechner!$I$17:$I$255=J247,Finanzierungsrechner!$H$17:$H$255)))</f>
        <v>0</v>
      </c>
      <c r="O247" s="46"/>
      <c r="P247" s="46"/>
      <c r="Q247" s="46"/>
    </row>
    <row r="248" spans="2:17" ht="20.100000000000001" customHeight="1">
      <c r="B248" s="76">
        <f>IFERROR(IF(DarlehenNichtBezahlt*DarlehenIstGut,ZahlungNummer,""), "")</f>
        <v>232</v>
      </c>
      <c r="C248" s="79">
        <f>IFERROR(IF(DarlehenNichtBezahlt*DarlehenIstGut,ZahlungsDatum,DarlehensAnfangsDatum), DarlehensAnfangsDatum)</f>
        <v>52781</v>
      </c>
      <c r="D248" s="80">
        <f>IFERROR(IF(DarlehenNichtBezahlt*DarlehenIstGut,DarlehensWert,""), "")</f>
        <v>178014.36463903543</v>
      </c>
      <c r="E248" s="80">
        <f>IFERROR(IF(DarlehenNichtBezahlt*DarlehenIstGut,MonatlicheZahlung,0), 0)</f>
        <v>1798.0273906504115</v>
      </c>
      <c r="F248" s="80">
        <f>IFERROR(IF(DarlehenNichtBezahlt*DarlehenIstGut,Kapital,0), 0)</f>
        <v>1278.8188271198928</v>
      </c>
      <c r="G248" s="80">
        <f>IFERROR(IF(DarlehenNichtBezahlt*DarlehenIstGut,ZinsBetrag,0), 0)</f>
        <v>519.20856353051863</v>
      </c>
      <c r="H248" s="80">
        <f>IFERROR(IF(DarlehenNichtBezahlt*DarlehenIstGut,AbschlussSaldo,0), 0)</f>
        <v>176735.54581191565</v>
      </c>
      <c r="I248" s="71">
        <f>IF(LEN(Finanzierungsrechner!$B248)=0,0,YEAR(Finanzierungsrechner!$C248))</f>
        <v>2044</v>
      </c>
      <c r="J248" s="71" t="str">
        <f t="array" ref="J248">IFERROR(INDEX(Finanzierungsrechner!$I$17:$I$255,MATCH(0,COUNTIF($J$16:J247,Finanzierungsrechner!$I$17:$I$255),0)),"")</f>
        <v/>
      </c>
      <c r="K248" s="70">
        <f>SUMIF(Finanzierungsrechner!$I$17:$I$255,"&lt;=" &amp;Finanzierungsrechner!$J248,Finanzierungsrechner!$F$17:$F$255)</f>
        <v>0</v>
      </c>
      <c r="L248" s="72">
        <f>SUMIF(Finanzierungsrechner!$I$17:$I$255,"&lt;=" &amp;Finanzierungsrechner!$J248,Finanzierungsrechner!$G$17:$G$255)</f>
        <v>0</v>
      </c>
      <c r="M248" s="72">
        <f t="array" ref="M248">IF(MIN(IF(Finanzierungsrechner!$I$17:$I$255=J248,Finanzierungsrechner!$H$17:$H$255))&lt;0,0,MIN(IF(Finanzierungsrechner!$I$17:$I$255=J248,Finanzierungsrechner!$H$17:$H$255)))</f>
        <v>0</v>
      </c>
      <c r="O248" s="46"/>
      <c r="P248" s="46"/>
      <c r="Q248" s="46"/>
    </row>
    <row r="249" spans="2:17" ht="20.100000000000001" customHeight="1">
      <c r="B249" s="76">
        <f>IFERROR(IF(DarlehenNichtBezahlt*DarlehenIstGut,ZahlungNummer,""), "")</f>
        <v>233</v>
      </c>
      <c r="C249" s="77">
        <f>IFERROR(IF(DarlehenNichtBezahlt*DarlehenIstGut,ZahlungsDatum,DarlehensAnfangsDatum), DarlehensAnfangsDatum)</f>
        <v>52812</v>
      </c>
      <c r="D249" s="78">
        <f>IFERROR(IF(DarlehenNichtBezahlt*DarlehenIstGut,DarlehensWert,""), "")</f>
        <v>176735.54581191565</v>
      </c>
      <c r="E249" s="78">
        <f>IFERROR(IF(DarlehenNichtBezahlt*DarlehenIstGut,MonatlicheZahlung,0), 0)</f>
        <v>1798.0273906504115</v>
      </c>
      <c r="F249" s="78">
        <f>IFERROR(IF(DarlehenNichtBezahlt*DarlehenIstGut,Kapital,0), 0)</f>
        <v>1282.5487153656591</v>
      </c>
      <c r="G249" s="78">
        <f>IFERROR(IF(DarlehenNichtBezahlt*DarlehenIstGut,ZinsBetrag,0), 0)</f>
        <v>515.4786752847524</v>
      </c>
      <c r="H249" s="78">
        <f>IFERROR(IF(DarlehenNichtBezahlt*DarlehenIstGut,AbschlussSaldo,0), 0)</f>
        <v>175452.99709654995</v>
      </c>
      <c r="I249" s="68">
        <f>IF(LEN(Finanzierungsrechner!$B249)=0,0,YEAR(Finanzierungsrechner!$C249))</f>
        <v>2044</v>
      </c>
      <c r="J249" s="68" t="str">
        <f t="array" ref="J249">IFERROR(INDEX(Finanzierungsrechner!$I$17:$I$255,MATCH(0,COUNTIF($J$16:J248,Finanzierungsrechner!$I$17:$I$255),0)),"")</f>
        <v/>
      </c>
      <c r="K249" s="67">
        <f>SUMIF(Finanzierungsrechner!$I$17:$I$255,"&lt;=" &amp;Finanzierungsrechner!$J249,Finanzierungsrechner!$F$17:$F$255)</f>
        <v>0</v>
      </c>
      <c r="L249" s="69">
        <f>SUMIF(Finanzierungsrechner!$I$17:$I$255,"&lt;=" &amp;Finanzierungsrechner!$J249,Finanzierungsrechner!$G$17:$G$255)</f>
        <v>0</v>
      </c>
      <c r="M249" s="69">
        <f t="array" ref="M249">IF(MIN(IF(Finanzierungsrechner!$I$17:$I$255=J249,Finanzierungsrechner!$H$17:$H$255))&lt;0,0,MIN(IF(Finanzierungsrechner!$I$17:$I$255=J249,Finanzierungsrechner!$H$17:$H$255)))</f>
        <v>0</v>
      </c>
      <c r="O249" s="46"/>
      <c r="P249" s="46"/>
      <c r="Q249" s="46"/>
    </row>
    <row r="250" spans="2:17" ht="20.100000000000001" customHeight="1">
      <c r="B250" s="76">
        <f>IFERROR(IF(DarlehenNichtBezahlt*DarlehenIstGut,ZahlungNummer,""), "")</f>
        <v>234</v>
      </c>
      <c r="C250" s="79">
        <f>IFERROR(IF(DarlehenNichtBezahlt*DarlehenIstGut,ZahlungsDatum,DarlehensAnfangsDatum), DarlehensAnfangsDatum)</f>
        <v>52843</v>
      </c>
      <c r="D250" s="80">
        <f>IFERROR(IF(DarlehenNichtBezahlt*DarlehenIstGut,DarlehensWert,""), "")</f>
        <v>175452.99709654995</v>
      </c>
      <c r="E250" s="80">
        <f>IFERROR(IF(DarlehenNichtBezahlt*DarlehenIstGut,MonatlicheZahlung,0), 0)</f>
        <v>1798.0273906504115</v>
      </c>
      <c r="F250" s="80">
        <f>IFERROR(IF(DarlehenNichtBezahlt*DarlehenIstGut,Kapital,0), 0)</f>
        <v>1286.2894824521422</v>
      </c>
      <c r="G250" s="80">
        <f>IFERROR(IF(DarlehenNichtBezahlt*DarlehenIstGut,ZinsBetrag,0), 0)</f>
        <v>511.73790819826917</v>
      </c>
      <c r="H250" s="80">
        <f>IFERROR(IF(DarlehenNichtBezahlt*DarlehenIstGut,AbschlussSaldo,0), 0)</f>
        <v>174166.70761409774</v>
      </c>
      <c r="I250" s="71">
        <f>IF(LEN(Finanzierungsrechner!$B250)=0,0,YEAR(Finanzierungsrechner!$C250))</f>
        <v>2044</v>
      </c>
      <c r="J250" s="71" t="str">
        <f t="array" ref="J250">IFERROR(INDEX(Finanzierungsrechner!$I$17:$I$255,MATCH(0,COUNTIF($J$16:J249,Finanzierungsrechner!$I$17:$I$255),0)),"")</f>
        <v/>
      </c>
      <c r="K250" s="70">
        <f>SUMIF(Finanzierungsrechner!$I$17:$I$255,"&lt;=" &amp;Finanzierungsrechner!$J250,Finanzierungsrechner!$F$17:$F$255)</f>
        <v>0</v>
      </c>
      <c r="L250" s="72">
        <f>SUMIF(Finanzierungsrechner!$I$17:$I$255,"&lt;=" &amp;Finanzierungsrechner!$J250,Finanzierungsrechner!$G$17:$G$255)</f>
        <v>0</v>
      </c>
      <c r="M250" s="72">
        <f t="array" ref="M250">IF(MIN(IF(Finanzierungsrechner!$I$17:$I$255=J250,Finanzierungsrechner!$H$17:$H$255))&lt;0,0,MIN(IF(Finanzierungsrechner!$I$17:$I$255=J250,Finanzierungsrechner!$H$17:$H$255)))</f>
        <v>0</v>
      </c>
      <c r="O250" s="46"/>
      <c r="P250" s="46"/>
      <c r="Q250" s="46"/>
    </row>
    <row r="251" spans="2:17" ht="20.100000000000001" customHeight="1">
      <c r="B251" s="76">
        <f>IFERROR(IF(DarlehenNichtBezahlt*DarlehenIstGut,ZahlungNummer,""), "")</f>
        <v>235</v>
      </c>
      <c r="C251" s="77">
        <f>IFERROR(IF(DarlehenNichtBezahlt*DarlehenIstGut,ZahlungsDatum,DarlehensAnfangsDatum), DarlehensAnfangsDatum)</f>
        <v>52873</v>
      </c>
      <c r="D251" s="78">
        <f>IFERROR(IF(DarlehenNichtBezahlt*DarlehenIstGut,DarlehensWert,""), "")</f>
        <v>174166.70761409774</v>
      </c>
      <c r="E251" s="78">
        <f>IFERROR(IF(DarlehenNichtBezahlt*DarlehenIstGut,MonatlicheZahlung,0), 0)</f>
        <v>1798.0273906504115</v>
      </c>
      <c r="F251" s="78">
        <f>IFERROR(IF(DarlehenNichtBezahlt*DarlehenIstGut,Kapital,0), 0)</f>
        <v>1290.0411601092944</v>
      </c>
      <c r="G251" s="78">
        <f>IFERROR(IF(DarlehenNichtBezahlt*DarlehenIstGut,ZinsBetrag,0), 0)</f>
        <v>507.9862305411171</v>
      </c>
      <c r="H251" s="78">
        <f>IFERROR(IF(DarlehenNichtBezahlt*DarlehenIstGut,AbschlussSaldo,0), 0)</f>
        <v>172876.66645398841</v>
      </c>
      <c r="I251" s="68">
        <f>IF(LEN(Finanzierungsrechner!$B251)=0,0,YEAR(Finanzierungsrechner!$C251))</f>
        <v>2044</v>
      </c>
      <c r="J251" s="68" t="str">
        <f t="array" ref="J251">IFERROR(INDEX(Finanzierungsrechner!$I$17:$I$255,MATCH(0,COUNTIF($J$16:J250,Finanzierungsrechner!$I$17:$I$255),0)),"")</f>
        <v/>
      </c>
      <c r="K251" s="67">
        <f>SUMIF(Finanzierungsrechner!$I$17:$I$255,"&lt;=" &amp;Finanzierungsrechner!$J251,Finanzierungsrechner!$F$17:$F$255)</f>
        <v>0</v>
      </c>
      <c r="L251" s="69">
        <f>SUMIF(Finanzierungsrechner!$I$17:$I$255,"&lt;=" &amp;Finanzierungsrechner!$J251,Finanzierungsrechner!$G$17:$G$255)</f>
        <v>0</v>
      </c>
      <c r="M251" s="69">
        <f t="array" ref="M251">IF(MIN(IF(Finanzierungsrechner!$I$17:$I$255=J251,Finanzierungsrechner!$H$17:$H$255))&lt;0,0,MIN(IF(Finanzierungsrechner!$I$17:$I$255=J251,Finanzierungsrechner!$H$17:$H$255)))</f>
        <v>0</v>
      </c>
      <c r="O251" s="46"/>
      <c r="P251" s="46"/>
      <c r="Q251" s="46"/>
    </row>
    <row r="252" spans="2:17" ht="20.100000000000001" customHeight="1">
      <c r="B252" s="76">
        <f>IFERROR(IF(DarlehenNichtBezahlt*DarlehenIstGut,ZahlungNummer,""), "")</f>
        <v>236</v>
      </c>
      <c r="C252" s="79">
        <f>IFERROR(IF(DarlehenNichtBezahlt*DarlehenIstGut,ZahlungsDatum,DarlehensAnfangsDatum), DarlehensAnfangsDatum)</f>
        <v>52904</v>
      </c>
      <c r="D252" s="80">
        <f>IFERROR(IF(DarlehenNichtBezahlt*DarlehenIstGut,DarlehensWert,""), "")</f>
        <v>172876.66645398841</v>
      </c>
      <c r="E252" s="80">
        <f>IFERROR(IF(DarlehenNichtBezahlt*DarlehenIstGut,MonatlicheZahlung,0), 0)</f>
        <v>1798.0273906504115</v>
      </c>
      <c r="F252" s="80">
        <f>IFERROR(IF(DarlehenNichtBezahlt*DarlehenIstGut,Kapital,0), 0)</f>
        <v>1293.8037801596131</v>
      </c>
      <c r="G252" s="80">
        <f>IFERROR(IF(DarlehenNichtBezahlt*DarlehenIstGut,ZinsBetrag,0), 0)</f>
        <v>504.22361049079836</v>
      </c>
      <c r="H252" s="80">
        <f>IFERROR(IF(DarlehenNichtBezahlt*DarlehenIstGut,AbschlussSaldo,0), 0)</f>
        <v>171582.86267382884</v>
      </c>
      <c r="I252" s="71">
        <f>IF(LEN(Finanzierungsrechner!$B252)=0,0,YEAR(Finanzierungsrechner!$C252))</f>
        <v>2044</v>
      </c>
      <c r="J252" s="71" t="str">
        <f t="array" ref="J252">IFERROR(INDEX(Finanzierungsrechner!$I$17:$I$255,MATCH(0,COUNTIF($J$16:J251,Finanzierungsrechner!$I$17:$I$255),0)),"")</f>
        <v/>
      </c>
      <c r="K252" s="70">
        <f>SUMIF(Finanzierungsrechner!$I$17:$I$255,"&lt;=" &amp;Finanzierungsrechner!$J252,Finanzierungsrechner!$F$17:$F$255)</f>
        <v>0</v>
      </c>
      <c r="L252" s="72">
        <f>SUMIF(Finanzierungsrechner!$I$17:$I$255,"&lt;=" &amp;Finanzierungsrechner!$J252,Finanzierungsrechner!$G$17:$G$255)</f>
        <v>0</v>
      </c>
      <c r="M252" s="72">
        <f t="array" ref="M252">IF(MIN(IF(Finanzierungsrechner!$I$17:$I$255=J252,Finanzierungsrechner!$H$17:$H$255))&lt;0,0,MIN(IF(Finanzierungsrechner!$I$17:$I$255=J252,Finanzierungsrechner!$H$17:$H$255)))</f>
        <v>0</v>
      </c>
      <c r="O252" s="46"/>
      <c r="P252" s="46"/>
      <c r="Q252" s="46"/>
    </row>
    <row r="253" spans="2:17" ht="20.100000000000001" customHeight="1">
      <c r="B253" s="76">
        <f>IFERROR(IF(DarlehenNichtBezahlt*DarlehenIstGut,ZahlungNummer,""), "")</f>
        <v>237</v>
      </c>
      <c r="C253" s="77">
        <f>IFERROR(IF(DarlehenNichtBezahlt*DarlehenIstGut,ZahlungsDatum,DarlehensAnfangsDatum), DarlehensAnfangsDatum)</f>
        <v>52934</v>
      </c>
      <c r="D253" s="78">
        <f>IFERROR(IF(DarlehenNichtBezahlt*DarlehenIstGut,DarlehensWert,""), "")</f>
        <v>171582.86267382884</v>
      </c>
      <c r="E253" s="78">
        <f>IFERROR(IF(DarlehenNichtBezahlt*DarlehenIstGut,MonatlicheZahlung,0), 0)</f>
        <v>1798.0273906504115</v>
      </c>
      <c r="F253" s="78">
        <f>IFERROR(IF(DarlehenNichtBezahlt*DarlehenIstGut,Kapital,0), 0)</f>
        <v>1297.5773745184119</v>
      </c>
      <c r="G253" s="78">
        <f>IFERROR(IF(DarlehenNichtBezahlt*DarlehenIstGut,ZinsBetrag,0), 0)</f>
        <v>500.45001613199946</v>
      </c>
      <c r="H253" s="78">
        <f>IFERROR(IF(DarlehenNichtBezahlt*DarlehenIstGut,AbschlussSaldo,0), 0)</f>
        <v>170285.28529931046</v>
      </c>
      <c r="I253" s="68">
        <f>IF(LEN(Finanzierungsrechner!$B253)=0,0,YEAR(Finanzierungsrechner!$C253))</f>
        <v>2044</v>
      </c>
      <c r="J253" s="68" t="str">
        <f t="array" ref="J253">IFERROR(INDEX(Finanzierungsrechner!$I$17:$I$255,MATCH(0,COUNTIF($J$16:J252,Finanzierungsrechner!$I$17:$I$255),0)),"")</f>
        <v/>
      </c>
      <c r="K253" s="67">
        <f>SUMIF(Finanzierungsrechner!$I$17:$I$255,"&lt;=" &amp;Finanzierungsrechner!$J253,Finanzierungsrechner!$F$17:$F$255)</f>
        <v>0</v>
      </c>
      <c r="L253" s="69">
        <f>SUMIF(Finanzierungsrechner!$I$17:$I$255,"&lt;=" &amp;Finanzierungsrechner!$J253,Finanzierungsrechner!$G$17:$G$255)</f>
        <v>0</v>
      </c>
      <c r="M253" s="69">
        <f t="array" ref="M253">IF(MIN(IF(Finanzierungsrechner!$I$17:$I$255=J253,Finanzierungsrechner!$H$17:$H$255))&lt;0,0,MIN(IF(Finanzierungsrechner!$I$17:$I$255=J253,Finanzierungsrechner!$H$17:$H$255)))</f>
        <v>0</v>
      </c>
      <c r="O253" s="46"/>
      <c r="P253" s="46"/>
      <c r="Q253" s="46"/>
    </row>
    <row r="254" spans="2:17" ht="20.100000000000001" customHeight="1">
      <c r="B254" s="76">
        <f>IFERROR(IF(DarlehenNichtBezahlt*DarlehenIstGut,ZahlungNummer,""), "")</f>
        <v>238</v>
      </c>
      <c r="C254" s="79">
        <f>IFERROR(IF(DarlehenNichtBezahlt*DarlehenIstGut,ZahlungsDatum,DarlehensAnfangsDatum), DarlehensAnfangsDatum)</f>
        <v>52965</v>
      </c>
      <c r="D254" s="80">
        <f>IFERROR(IF(DarlehenNichtBezahlt*DarlehenIstGut,DarlehensWert,""), "")</f>
        <v>170285.28529931046</v>
      </c>
      <c r="E254" s="80">
        <f>IFERROR(IF(DarlehenNichtBezahlt*DarlehenIstGut,MonatlicheZahlung,0), 0)</f>
        <v>1798.0273906504115</v>
      </c>
      <c r="F254" s="80">
        <f>IFERROR(IF(DarlehenNichtBezahlt*DarlehenIstGut,Kapital,0), 0)</f>
        <v>1301.3619751940907</v>
      </c>
      <c r="G254" s="80">
        <f>IFERROR(IF(DarlehenNichtBezahlt*DarlehenIstGut,ZinsBetrag,0), 0)</f>
        <v>496.66541545632077</v>
      </c>
      <c r="H254" s="80">
        <f>IFERROR(IF(DarlehenNichtBezahlt*DarlehenIstGut,AbschlussSaldo,0), 0)</f>
        <v>168983.92332411639</v>
      </c>
      <c r="I254" s="71">
        <f>IF(LEN(Finanzierungsrechner!$B254)=0,0,YEAR(Finanzierungsrechner!$C254))</f>
        <v>2045</v>
      </c>
      <c r="J254" s="71" t="str">
        <f t="array" ref="J254">IFERROR(INDEX(Finanzierungsrechner!$I$17:$I$255,MATCH(0,COUNTIF($J$16:J253,Finanzierungsrechner!$I$17:$I$255),0)),"")</f>
        <v/>
      </c>
      <c r="K254" s="70">
        <f>SUMIF(Finanzierungsrechner!$I$17:$I$255,"&lt;=" &amp;Finanzierungsrechner!$J254,Finanzierungsrechner!$F$17:$F$255)</f>
        <v>0</v>
      </c>
      <c r="L254" s="72">
        <f>SUMIF(Finanzierungsrechner!$I$17:$I$255,"&lt;=" &amp;Finanzierungsrechner!$J254,Finanzierungsrechner!$G$17:$G$255)</f>
        <v>0</v>
      </c>
      <c r="M254" s="72">
        <f t="array" ref="M254">IF(MIN(IF(Finanzierungsrechner!$I$17:$I$255=J254,Finanzierungsrechner!$H$17:$H$255))&lt;0,0,MIN(IF(Finanzierungsrechner!$I$17:$I$255=J254,Finanzierungsrechner!$H$17:$H$255)))</f>
        <v>0</v>
      </c>
      <c r="O254" s="46"/>
      <c r="P254" s="46"/>
      <c r="Q254" s="46"/>
    </row>
    <row r="255" spans="2:17" ht="20.100000000000001" customHeight="1">
      <c r="B255" s="76">
        <f>IFERROR(IF(DarlehenNichtBezahlt*DarlehenIstGut,ZahlungNummer,""), "")</f>
        <v>239</v>
      </c>
      <c r="C255" s="77">
        <f>IFERROR(IF(DarlehenNichtBezahlt*DarlehenIstGut,ZahlungsDatum,DarlehensAnfangsDatum), DarlehensAnfangsDatum)</f>
        <v>52996</v>
      </c>
      <c r="D255" s="78">
        <f>IFERROR(IF(DarlehenNichtBezahlt*DarlehenIstGut,DarlehensWert,""), "")</f>
        <v>168983.92332411639</v>
      </c>
      <c r="E255" s="78">
        <f>IFERROR(IF(DarlehenNichtBezahlt*DarlehenIstGut,MonatlicheZahlung,0), 0)</f>
        <v>1798.0273906504115</v>
      </c>
      <c r="F255" s="78">
        <f>IFERROR(IF(DarlehenNichtBezahlt*DarlehenIstGut,Kapital,0), 0)</f>
        <v>1305.1576142884069</v>
      </c>
      <c r="G255" s="78">
        <f>IFERROR(IF(DarlehenNichtBezahlt*DarlehenIstGut,ZinsBetrag,0), 0)</f>
        <v>492.86977636200464</v>
      </c>
      <c r="H255" s="78">
        <f>IFERROR(IF(DarlehenNichtBezahlt*DarlehenIstGut,AbschlussSaldo,0), 0)</f>
        <v>167678.76570982789</v>
      </c>
      <c r="I255" s="68">
        <f>IF(LEN(Finanzierungsrechner!$B255)=0,0,YEAR(Finanzierungsrechner!$C255))</f>
        <v>2045</v>
      </c>
      <c r="J255" s="68" t="str">
        <f t="array" ref="J255">IFERROR(INDEX(Finanzierungsrechner!$I$17:$I$255,MATCH(0,COUNTIF($J$16:J254,Finanzierungsrechner!$I$17:$I$255),0)),"")</f>
        <v/>
      </c>
      <c r="K255" s="67">
        <f>SUMIF(Finanzierungsrechner!$I$17:$I$255,"&lt;=" &amp;Finanzierungsrechner!$J255,Finanzierungsrechner!$F$17:$F$255)</f>
        <v>0</v>
      </c>
      <c r="L255" s="69">
        <f>SUMIF(Finanzierungsrechner!$I$17:$I$255,"&lt;=" &amp;Finanzierungsrechner!$J255,Finanzierungsrechner!$G$17:$G$255)</f>
        <v>0</v>
      </c>
      <c r="M255" s="69">
        <f t="array" ref="M255">IF(MIN(IF(Finanzierungsrechner!$I$17:$I$255=J255,Finanzierungsrechner!$H$17:$H$255))&lt;0,0,MIN(IF(Finanzierungsrechner!$I$17:$I$255=J255,Finanzierungsrechner!$H$17:$H$255)))</f>
        <v>0</v>
      </c>
      <c r="O255" s="46"/>
      <c r="P255" s="46"/>
      <c r="Q255" s="46"/>
    </row>
    <row r="256" spans="2:17" ht="15">
      <c r="B256" s="76">
        <f>IFERROR(IF(DarlehenNichtBezahlt*DarlehenIstGut,ZahlungNummer,""), "")</f>
        <v>240</v>
      </c>
      <c r="C256" s="77">
        <f>IFERROR(IF(DarlehenNichtBezahlt*DarlehenIstGut,ZahlungsDatum,DarlehensAnfangsDatum), DarlehensAnfangsDatum)</f>
        <v>53024</v>
      </c>
      <c r="D256" s="78">
        <f>IFERROR(IF(DarlehenNichtBezahlt*DarlehenIstGut,DarlehensWert,""), "")</f>
        <v>167678.76570982789</v>
      </c>
      <c r="E256" s="78">
        <f>IFERROR(IF(DarlehenNichtBezahlt*DarlehenIstGut,MonatlicheZahlung,0), 0)</f>
        <v>1798.0273906504115</v>
      </c>
      <c r="F256" s="78">
        <f>IFERROR(IF(DarlehenNichtBezahlt*DarlehenIstGut,Kapital,0), 0)</f>
        <v>1308.9643239967481</v>
      </c>
      <c r="G256" s="78">
        <f>IFERROR(IF(DarlehenNichtBezahlt*DarlehenIstGut,ZinsBetrag,0), 0)</f>
        <v>489.0630666536635</v>
      </c>
      <c r="H256" s="78">
        <f>IFERROR(IF(DarlehenNichtBezahlt*DarlehenIstGut,AbschlussSaldo,0), 0)</f>
        <v>166369.8013858312</v>
      </c>
    </row>
    <row r="257" spans="2:8" ht="15">
      <c r="B257" s="76">
        <f>IFERROR(IF(DarlehenNichtBezahlt*DarlehenIstGut,ZahlungNummer,""), "")</f>
        <v>241</v>
      </c>
      <c r="C257" s="77">
        <f>IFERROR(IF(DarlehenNichtBezahlt*DarlehenIstGut,ZahlungsDatum,DarlehensAnfangsDatum), DarlehensAnfangsDatum)</f>
        <v>53055</v>
      </c>
      <c r="D257" s="78">
        <f>IFERROR(IF(DarlehenNichtBezahlt*DarlehenIstGut,DarlehensWert,""), "")</f>
        <v>166369.8013858312</v>
      </c>
      <c r="E257" s="78">
        <f>IFERROR(IF(DarlehenNichtBezahlt*DarlehenIstGut,MonatlicheZahlung,0), 0)</f>
        <v>1798.0273906504115</v>
      </c>
      <c r="F257" s="78">
        <f>IFERROR(IF(DarlehenNichtBezahlt*DarlehenIstGut,Kapital,0), 0)</f>
        <v>1312.7821366084054</v>
      </c>
      <c r="G257" s="78">
        <f>IFERROR(IF(DarlehenNichtBezahlt*DarlehenIstGut,ZinsBetrag,0), 0)</f>
        <v>485.24525404200625</v>
      </c>
      <c r="H257" s="78">
        <f>IFERROR(IF(DarlehenNichtBezahlt*DarlehenIstGut,AbschlussSaldo,0), 0)</f>
        <v>165057.01924922294</v>
      </c>
    </row>
    <row r="258" spans="2:8" ht="15">
      <c r="B258" s="76">
        <f>IFERROR(IF(DarlehenNichtBezahlt*DarlehenIstGut,ZahlungNummer,""), "")</f>
        <v>242</v>
      </c>
      <c r="C258" s="77">
        <f>IFERROR(IF(DarlehenNichtBezahlt*DarlehenIstGut,ZahlungsDatum,DarlehensAnfangsDatum), DarlehensAnfangsDatum)</f>
        <v>53085</v>
      </c>
      <c r="D258" s="78">
        <f>IFERROR(IF(DarlehenNichtBezahlt*DarlehenIstGut,DarlehensWert,""), "")</f>
        <v>165057.01924922294</v>
      </c>
      <c r="E258" s="78">
        <f>IFERROR(IF(DarlehenNichtBezahlt*DarlehenIstGut,MonatlicheZahlung,0), 0)</f>
        <v>1798.0273906504115</v>
      </c>
      <c r="F258" s="78">
        <f>IFERROR(IF(DarlehenNichtBezahlt*DarlehenIstGut,Kapital,0), 0)</f>
        <v>1316.6110845068465</v>
      </c>
      <c r="G258" s="78">
        <f>IFERROR(IF(DarlehenNichtBezahlt*DarlehenIstGut,ZinsBetrag,0), 0)</f>
        <v>481.41630614356507</v>
      </c>
      <c r="H258" s="78">
        <f>IFERROR(IF(DarlehenNichtBezahlt*DarlehenIstGut,AbschlussSaldo,0), 0)</f>
        <v>163740.40816471609</v>
      </c>
    </row>
    <row r="259" spans="2:8" ht="15">
      <c r="B259" s="76">
        <f>IFERROR(IF(DarlehenNichtBezahlt*DarlehenIstGut,ZahlungNummer,""), "")</f>
        <v>243</v>
      </c>
      <c r="C259" s="77">
        <f>IFERROR(IF(DarlehenNichtBezahlt*DarlehenIstGut,ZahlungsDatum,DarlehensAnfangsDatum), DarlehensAnfangsDatum)</f>
        <v>53116</v>
      </c>
      <c r="D259" s="78">
        <f>IFERROR(IF(DarlehenNichtBezahlt*DarlehenIstGut,DarlehensWert,""), "")</f>
        <v>163740.40816471609</v>
      </c>
      <c r="E259" s="78">
        <f>IFERROR(IF(DarlehenNichtBezahlt*DarlehenIstGut,MonatlicheZahlung,0), 0)</f>
        <v>1798.0273906504115</v>
      </c>
      <c r="F259" s="78">
        <f>IFERROR(IF(DarlehenNichtBezahlt*DarlehenIstGut,Kapital,0), 0)</f>
        <v>1320.4512001699914</v>
      </c>
      <c r="G259" s="78">
        <f>IFERROR(IF(DarlehenNichtBezahlt*DarlehenIstGut,ZinsBetrag,0), 0)</f>
        <v>477.57619048042011</v>
      </c>
      <c r="H259" s="78">
        <f>IFERROR(IF(DarlehenNichtBezahlt*DarlehenIstGut,AbschlussSaldo,0), 0)</f>
        <v>162419.95696454612</v>
      </c>
    </row>
    <row r="260" spans="2:8" ht="15">
      <c r="B260" s="76">
        <f>IFERROR(IF(DarlehenNichtBezahlt*DarlehenIstGut,ZahlungNummer,""), "")</f>
        <v>244</v>
      </c>
      <c r="C260" s="77">
        <f>IFERROR(IF(DarlehenNichtBezahlt*DarlehenIstGut,ZahlungsDatum,DarlehensAnfangsDatum), DarlehensAnfangsDatum)</f>
        <v>53146</v>
      </c>
      <c r="D260" s="78">
        <f>IFERROR(IF(DarlehenNichtBezahlt*DarlehenIstGut,DarlehensWert,""), "")</f>
        <v>162419.95696454612</v>
      </c>
      <c r="E260" s="78">
        <f>IFERROR(IF(DarlehenNichtBezahlt*DarlehenIstGut,MonatlicheZahlung,0), 0)</f>
        <v>1798.0273906504115</v>
      </c>
      <c r="F260" s="78">
        <f>IFERROR(IF(DarlehenNichtBezahlt*DarlehenIstGut,Kapital,0), 0)</f>
        <v>1324.3025161704873</v>
      </c>
      <c r="G260" s="78">
        <f>IFERROR(IF(DarlehenNichtBezahlt*DarlehenIstGut,ZinsBetrag,0), 0)</f>
        <v>473.72487447992432</v>
      </c>
      <c r="H260" s="78">
        <f>IFERROR(IF(DarlehenNichtBezahlt*DarlehenIstGut,AbschlussSaldo,0), 0)</f>
        <v>161095.65444837557</v>
      </c>
    </row>
    <row r="261" spans="2:8" ht="15">
      <c r="B261" s="76">
        <f>IFERROR(IF(DarlehenNichtBezahlt*DarlehenIstGut,ZahlungNummer,""), "")</f>
        <v>245</v>
      </c>
      <c r="C261" s="77">
        <f>IFERROR(IF(DarlehenNichtBezahlt*DarlehenIstGut,ZahlungsDatum,DarlehensAnfangsDatum), DarlehensAnfangsDatum)</f>
        <v>53177</v>
      </c>
      <c r="D261" s="78">
        <f>IFERROR(IF(DarlehenNichtBezahlt*DarlehenIstGut,DarlehensWert,""), "")</f>
        <v>161095.65444837557</v>
      </c>
      <c r="E261" s="78">
        <f>IFERROR(IF(DarlehenNichtBezahlt*DarlehenIstGut,MonatlicheZahlung,0), 0)</f>
        <v>1798.0273906504115</v>
      </c>
      <c r="F261" s="78">
        <f>IFERROR(IF(DarlehenNichtBezahlt*DarlehenIstGut,Kapital,0), 0)</f>
        <v>1328.1650651759844</v>
      </c>
      <c r="G261" s="78">
        <f>IFERROR(IF(DarlehenNichtBezahlt*DarlehenIstGut,ZinsBetrag,0), 0)</f>
        <v>469.86232547442705</v>
      </c>
      <c r="H261" s="78">
        <f>IFERROR(IF(DarlehenNichtBezahlt*DarlehenIstGut,AbschlussSaldo,0), 0)</f>
        <v>159767.4893831996</v>
      </c>
    </row>
    <row r="262" spans="2:8" ht="15">
      <c r="B262" s="76">
        <f>IFERROR(IF(DarlehenNichtBezahlt*DarlehenIstGut,ZahlungNummer,""), "")</f>
        <v>246</v>
      </c>
      <c r="C262" s="77">
        <f>IFERROR(IF(DarlehenNichtBezahlt*DarlehenIstGut,ZahlungsDatum,DarlehensAnfangsDatum), DarlehensAnfangsDatum)</f>
        <v>53208</v>
      </c>
      <c r="D262" s="78">
        <f>IFERROR(IF(DarlehenNichtBezahlt*DarlehenIstGut,DarlehensWert,""), "")</f>
        <v>159767.4893831996</v>
      </c>
      <c r="E262" s="78">
        <f>IFERROR(IF(DarlehenNichtBezahlt*DarlehenIstGut,MonatlicheZahlung,0), 0)</f>
        <v>1798.0273906504115</v>
      </c>
      <c r="F262" s="78">
        <f>IFERROR(IF(DarlehenNichtBezahlt*DarlehenIstGut,Kapital,0), 0)</f>
        <v>1332.0388799494144</v>
      </c>
      <c r="G262" s="78">
        <f>IFERROR(IF(DarlehenNichtBezahlt*DarlehenIstGut,ZinsBetrag,0), 0)</f>
        <v>465.98851070099715</v>
      </c>
      <c r="H262" s="78">
        <f>IFERROR(IF(DarlehenNichtBezahlt*DarlehenIstGut,AbschlussSaldo,0), 0)</f>
        <v>158435.45050325035</v>
      </c>
    </row>
    <row r="263" spans="2:8" ht="15">
      <c r="B263" s="76">
        <f>IFERROR(IF(DarlehenNichtBezahlt*DarlehenIstGut,ZahlungNummer,""), "")</f>
        <v>247</v>
      </c>
      <c r="C263" s="77">
        <f>IFERROR(IF(DarlehenNichtBezahlt*DarlehenIstGut,ZahlungsDatum,DarlehensAnfangsDatum), DarlehensAnfangsDatum)</f>
        <v>53238</v>
      </c>
      <c r="D263" s="78">
        <f>IFERROR(IF(DarlehenNichtBezahlt*DarlehenIstGut,DarlehensWert,""), "")</f>
        <v>158435.45050325035</v>
      </c>
      <c r="E263" s="78">
        <f>IFERROR(IF(DarlehenNichtBezahlt*DarlehenIstGut,MonatlicheZahlung,0), 0)</f>
        <v>1798.0273906504115</v>
      </c>
      <c r="F263" s="78">
        <f>IFERROR(IF(DarlehenNichtBezahlt*DarlehenIstGut,Kapital,0), 0)</f>
        <v>1335.9239933492668</v>
      </c>
      <c r="G263" s="78">
        <f>IFERROR(IF(DarlehenNichtBezahlt*DarlehenIstGut,ZinsBetrag,0), 0)</f>
        <v>462.10339730114458</v>
      </c>
      <c r="H263" s="78">
        <f>IFERROR(IF(DarlehenNichtBezahlt*DarlehenIstGut,AbschlussSaldo,0), 0)</f>
        <v>157099.52650990104</v>
      </c>
    </row>
    <row r="264" spans="2:8" ht="15">
      <c r="B264" s="76">
        <f>IFERROR(IF(DarlehenNichtBezahlt*DarlehenIstGut,ZahlungNummer,""), "")</f>
        <v>248</v>
      </c>
      <c r="C264" s="77">
        <f>IFERROR(IF(DarlehenNichtBezahlt*DarlehenIstGut,ZahlungsDatum,DarlehensAnfangsDatum), DarlehensAnfangsDatum)</f>
        <v>53269</v>
      </c>
      <c r="D264" s="78">
        <f>IFERROR(IF(DarlehenNichtBezahlt*DarlehenIstGut,DarlehensWert,""), "")</f>
        <v>157099.52650990104</v>
      </c>
      <c r="E264" s="78">
        <f>IFERROR(IF(DarlehenNichtBezahlt*DarlehenIstGut,MonatlicheZahlung,0), 0)</f>
        <v>1798.0273906504115</v>
      </c>
      <c r="F264" s="78">
        <f>IFERROR(IF(DarlehenNichtBezahlt*DarlehenIstGut,Kapital,0), 0)</f>
        <v>1339.8204383298689</v>
      </c>
      <c r="G264" s="78">
        <f>IFERROR(IF(DarlehenNichtBezahlt*DarlehenIstGut,ZinsBetrag,0), 0)</f>
        <v>458.20695232054271</v>
      </c>
      <c r="H264" s="78">
        <f>IFERROR(IF(DarlehenNichtBezahlt*DarlehenIstGut,AbschlussSaldo,0), 0)</f>
        <v>155759.7060715711</v>
      </c>
    </row>
    <row r="265" spans="2:8" ht="15">
      <c r="B265" s="76">
        <f>IFERROR(IF(DarlehenNichtBezahlt*DarlehenIstGut,ZahlungNummer,""), "")</f>
        <v>249</v>
      </c>
      <c r="C265" s="77">
        <f>IFERROR(IF(DarlehenNichtBezahlt*DarlehenIstGut,ZahlungsDatum,DarlehensAnfangsDatum), DarlehensAnfangsDatum)</f>
        <v>53299</v>
      </c>
      <c r="D265" s="78">
        <f>IFERROR(IF(DarlehenNichtBezahlt*DarlehenIstGut,DarlehensWert,""), "")</f>
        <v>155759.7060715711</v>
      </c>
      <c r="E265" s="78">
        <f>IFERROR(IF(DarlehenNichtBezahlt*DarlehenIstGut,MonatlicheZahlung,0), 0)</f>
        <v>1798.0273906504115</v>
      </c>
      <c r="F265" s="78">
        <f>IFERROR(IF(DarlehenNichtBezahlt*DarlehenIstGut,Kapital,0), 0)</f>
        <v>1343.7282479416642</v>
      </c>
      <c r="G265" s="78">
        <f>IFERROR(IF(DarlehenNichtBezahlt*DarlehenIstGut,ZinsBetrag,0), 0)</f>
        <v>454.29914270874713</v>
      </c>
      <c r="H265" s="78">
        <f>IFERROR(IF(DarlehenNichtBezahlt*DarlehenIstGut,AbschlussSaldo,0), 0)</f>
        <v>154415.97782362939</v>
      </c>
    </row>
    <row r="266" spans="2:8" ht="15">
      <c r="B266" s="76">
        <f>IFERROR(IF(DarlehenNichtBezahlt*DarlehenIstGut,ZahlungNummer,""), "")</f>
        <v>250</v>
      </c>
      <c r="C266" s="77">
        <f>IFERROR(IF(DarlehenNichtBezahlt*DarlehenIstGut,ZahlungsDatum,DarlehensAnfangsDatum), DarlehensAnfangsDatum)</f>
        <v>53330</v>
      </c>
      <c r="D266" s="78">
        <f>IFERROR(IF(DarlehenNichtBezahlt*DarlehenIstGut,DarlehensWert,""), "")</f>
        <v>154415.97782362939</v>
      </c>
      <c r="E266" s="78">
        <f>IFERROR(IF(DarlehenNichtBezahlt*DarlehenIstGut,MonatlicheZahlung,0), 0)</f>
        <v>1798.0273906504115</v>
      </c>
      <c r="F266" s="78">
        <f>IFERROR(IF(DarlehenNichtBezahlt*DarlehenIstGut,Kapital,0), 0)</f>
        <v>1347.647455331494</v>
      </c>
      <c r="G266" s="78">
        <f>IFERROR(IF(DarlehenNichtBezahlt*DarlehenIstGut,ZinsBetrag,0), 0)</f>
        <v>450.37993531891732</v>
      </c>
      <c r="H266" s="78">
        <f>IFERROR(IF(DarlehenNichtBezahlt*DarlehenIstGut,AbschlussSaldo,0), 0)</f>
        <v>153068.33036829787</v>
      </c>
    </row>
    <row r="267" spans="2:8" ht="15">
      <c r="B267" s="76">
        <f>IFERROR(IF(DarlehenNichtBezahlt*DarlehenIstGut,ZahlungNummer,""), "")</f>
        <v>251</v>
      </c>
      <c r="C267" s="77">
        <f>IFERROR(IF(DarlehenNichtBezahlt*DarlehenIstGut,ZahlungsDatum,DarlehensAnfangsDatum), DarlehensAnfangsDatum)</f>
        <v>53361</v>
      </c>
      <c r="D267" s="78">
        <f>IFERROR(IF(DarlehenNichtBezahlt*DarlehenIstGut,DarlehensWert,""), "")</f>
        <v>153068.33036829787</v>
      </c>
      <c r="E267" s="78">
        <f>IFERROR(IF(DarlehenNichtBezahlt*DarlehenIstGut,MonatlicheZahlung,0), 0)</f>
        <v>1798.0273906504115</v>
      </c>
      <c r="F267" s="78">
        <f>IFERROR(IF(DarlehenNichtBezahlt*DarlehenIstGut,Kapital,0), 0)</f>
        <v>1351.5780937428776</v>
      </c>
      <c r="G267" s="78">
        <f>IFERROR(IF(DarlehenNichtBezahlt*DarlehenIstGut,ZinsBetrag,0), 0)</f>
        <v>446.44929690753378</v>
      </c>
      <c r="H267" s="78">
        <f>IFERROR(IF(DarlehenNichtBezahlt*DarlehenIstGut,AbschlussSaldo,0), 0)</f>
        <v>151716.7522745548</v>
      </c>
    </row>
    <row r="268" spans="2:8" ht="15">
      <c r="B268" s="76">
        <f>IFERROR(IF(DarlehenNichtBezahlt*DarlehenIstGut,ZahlungNummer,""), "")</f>
        <v>252</v>
      </c>
      <c r="C268" s="77">
        <f>IFERROR(IF(DarlehenNichtBezahlt*DarlehenIstGut,ZahlungsDatum,DarlehensAnfangsDatum), DarlehensAnfangsDatum)</f>
        <v>53389</v>
      </c>
      <c r="D268" s="78">
        <f>IFERROR(IF(DarlehenNichtBezahlt*DarlehenIstGut,DarlehensWert,""), "")</f>
        <v>151716.7522745548</v>
      </c>
      <c r="E268" s="78">
        <f>IFERROR(IF(DarlehenNichtBezahlt*DarlehenIstGut,MonatlicheZahlung,0), 0)</f>
        <v>1798.0273906504115</v>
      </c>
      <c r="F268" s="78">
        <f>IFERROR(IF(DarlehenNichtBezahlt*DarlehenIstGut,Kapital,0), 0)</f>
        <v>1355.5201965162944</v>
      </c>
      <c r="G268" s="78">
        <f>IFERROR(IF(DarlehenNichtBezahlt*DarlehenIstGut,ZinsBetrag,0), 0)</f>
        <v>442.50719413411701</v>
      </c>
      <c r="H268" s="78">
        <f>IFERROR(IF(DarlehenNichtBezahlt*DarlehenIstGut,AbschlussSaldo,0), 0)</f>
        <v>150361.23207803874</v>
      </c>
    </row>
    <row r="269" spans="2:8" ht="15">
      <c r="B269" s="76">
        <f>IFERROR(IF(DarlehenNichtBezahlt*DarlehenIstGut,ZahlungNummer,""), "")</f>
        <v>253</v>
      </c>
      <c r="C269" s="77">
        <f>IFERROR(IF(DarlehenNichtBezahlt*DarlehenIstGut,ZahlungsDatum,DarlehensAnfangsDatum), DarlehensAnfangsDatum)</f>
        <v>53420</v>
      </c>
      <c r="D269" s="78">
        <f>IFERROR(IF(DarlehenNichtBezahlt*DarlehenIstGut,DarlehensWert,""), "")</f>
        <v>150361.23207803874</v>
      </c>
      <c r="E269" s="78">
        <f>IFERROR(IF(DarlehenNichtBezahlt*DarlehenIstGut,MonatlicheZahlung,0), 0)</f>
        <v>1798.0273906504115</v>
      </c>
      <c r="F269" s="78">
        <f>IFERROR(IF(DarlehenNichtBezahlt*DarlehenIstGut,Kapital,0), 0)</f>
        <v>1359.4737970894671</v>
      </c>
      <c r="G269" s="78">
        <f>IFERROR(IF(DarlehenNichtBezahlt*DarlehenIstGut,ZinsBetrag,0), 0)</f>
        <v>438.55359356094448</v>
      </c>
      <c r="H269" s="78">
        <f>IFERROR(IF(DarlehenNichtBezahlt*DarlehenIstGut,AbschlussSaldo,0), 0)</f>
        <v>149001.75828094932</v>
      </c>
    </row>
    <row r="270" spans="2:8" ht="15">
      <c r="B270" s="76">
        <f>IFERROR(IF(DarlehenNichtBezahlt*DarlehenIstGut,ZahlungNummer,""), "")</f>
        <v>254</v>
      </c>
      <c r="C270" s="77">
        <f>IFERROR(IF(DarlehenNichtBezahlt*DarlehenIstGut,ZahlungsDatum,DarlehensAnfangsDatum), DarlehensAnfangsDatum)</f>
        <v>53450</v>
      </c>
      <c r="D270" s="78">
        <f>IFERROR(IF(DarlehenNichtBezahlt*DarlehenIstGut,DarlehensWert,""), "")</f>
        <v>149001.75828094932</v>
      </c>
      <c r="E270" s="78">
        <f>IFERROR(IF(DarlehenNichtBezahlt*DarlehenIstGut,MonatlicheZahlung,0), 0)</f>
        <v>1798.0273906504115</v>
      </c>
      <c r="F270" s="78">
        <f>IFERROR(IF(DarlehenNichtBezahlt*DarlehenIstGut,Kapital,0), 0)</f>
        <v>1363.4389289976446</v>
      </c>
      <c r="G270" s="78">
        <f>IFERROR(IF(DarlehenNichtBezahlt*DarlehenIstGut,ZinsBetrag,0), 0)</f>
        <v>434.58846165276691</v>
      </c>
      <c r="H270" s="78">
        <f>IFERROR(IF(DarlehenNichtBezahlt*DarlehenIstGut,AbschlussSaldo,0), 0)</f>
        <v>147638.31935195159</v>
      </c>
    </row>
    <row r="271" spans="2:8" ht="15">
      <c r="B271" s="76">
        <f>IFERROR(IF(DarlehenNichtBezahlt*DarlehenIstGut,ZahlungNummer,""), "")</f>
        <v>255</v>
      </c>
      <c r="C271" s="77">
        <f>IFERROR(IF(DarlehenNichtBezahlt*DarlehenIstGut,ZahlungsDatum,DarlehensAnfangsDatum), DarlehensAnfangsDatum)</f>
        <v>53481</v>
      </c>
      <c r="D271" s="78">
        <f>IFERROR(IF(DarlehenNichtBezahlt*DarlehenIstGut,DarlehensWert,""), "")</f>
        <v>147638.31935195159</v>
      </c>
      <c r="E271" s="78">
        <f>IFERROR(IF(DarlehenNichtBezahlt*DarlehenIstGut,MonatlicheZahlung,0), 0)</f>
        <v>1798.0273906504115</v>
      </c>
      <c r="F271" s="78">
        <f>IFERROR(IF(DarlehenNichtBezahlt*DarlehenIstGut,Kapital,0), 0)</f>
        <v>1367.4156258738876</v>
      </c>
      <c r="G271" s="78">
        <f>IFERROR(IF(DarlehenNichtBezahlt*DarlehenIstGut,ZinsBetrag,0), 0)</f>
        <v>430.61176477652373</v>
      </c>
      <c r="H271" s="78">
        <f>IFERROR(IF(DarlehenNichtBezahlt*DarlehenIstGut,AbschlussSaldo,0), 0)</f>
        <v>146270.90372607764</v>
      </c>
    </row>
    <row r="272" spans="2:8" ht="15">
      <c r="B272" s="76">
        <f>IFERROR(IF(DarlehenNichtBezahlt*DarlehenIstGut,ZahlungNummer,""), "")</f>
        <v>256</v>
      </c>
      <c r="C272" s="77">
        <f>IFERROR(IF(DarlehenNichtBezahlt*DarlehenIstGut,ZahlungsDatum,DarlehensAnfangsDatum), DarlehensAnfangsDatum)</f>
        <v>53511</v>
      </c>
      <c r="D272" s="78">
        <f>IFERROR(IF(DarlehenNichtBezahlt*DarlehenIstGut,DarlehensWert,""), "")</f>
        <v>146270.90372607764</v>
      </c>
      <c r="E272" s="78">
        <f>IFERROR(IF(DarlehenNichtBezahlt*DarlehenIstGut,MonatlicheZahlung,0), 0)</f>
        <v>1798.0273906504115</v>
      </c>
      <c r="F272" s="78">
        <f>IFERROR(IF(DarlehenNichtBezahlt*DarlehenIstGut,Kapital,0), 0)</f>
        <v>1371.4039214493532</v>
      </c>
      <c r="G272" s="78">
        <f>IFERROR(IF(DarlehenNichtBezahlt*DarlehenIstGut,ZinsBetrag,0), 0)</f>
        <v>426.62346920105836</v>
      </c>
      <c r="H272" s="78">
        <f>IFERROR(IF(DarlehenNichtBezahlt*DarlehenIstGut,AbschlussSaldo,0), 0)</f>
        <v>144899.49980462855</v>
      </c>
    </row>
    <row r="273" spans="2:8" ht="15">
      <c r="B273" s="76">
        <f>IFERROR(IF(DarlehenNichtBezahlt*DarlehenIstGut,ZahlungNummer,""), "")</f>
        <v>257</v>
      </c>
      <c r="C273" s="77">
        <f>IFERROR(IF(DarlehenNichtBezahlt*DarlehenIstGut,ZahlungsDatum,DarlehensAnfangsDatum), DarlehensAnfangsDatum)</f>
        <v>53542</v>
      </c>
      <c r="D273" s="78">
        <f>IFERROR(IF(DarlehenNichtBezahlt*DarlehenIstGut,DarlehensWert,""), "")</f>
        <v>144899.49980462855</v>
      </c>
      <c r="E273" s="78">
        <f>IFERROR(IF(DarlehenNichtBezahlt*DarlehenIstGut,MonatlicheZahlung,0), 0)</f>
        <v>1798.0273906504115</v>
      </c>
      <c r="F273" s="78">
        <f>IFERROR(IF(DarlehenNichtBezahlt*DarlehenIstGut,Kapital,0), 0)</f>
        <v>1375.4038495535806</v>
      </c>
      <c r="G273" s="78">
        <f>IFERROR(IF(DarlehenNichtBezahlt*DarlehenIstGut,ZinsBetrag,0), 0)</f>
        <v>422.62354109683099</v>
      </c>
      <c r="H273" s="78">
        <f>IFERROR(IF(DarlehenNichtBezahlt*DarlehenIstGut,AbschlussSaldo,0), 0)</f>
        <v>143524.09595507476</v>
      </c>
    </row>
    <row r="274" spans="2:8" ht="15">
      <c r="B274" s="76">
        <f>IFERROR(IF(DarlehenNichtBezahlt*DarlehenIstGut,ZahlungNummer,""), "")</f>
        <v>258</v>
      </c>
      <c r="C274" s="77">
        <f>IFERROR(IF(DarlehenNichtBezahlt*DarlehenIstGut,ZahlungsDatum,DarlehensAnfangsDatum), DarlehensAnfangsDatum)</f>
        <v>53573</v>
      </c>
      <c r="D274" s="78">
        <f>IFERROR(IF(DarlehenNichtBezahlt*DarlehenIstGut,DarlehensWert,""), "")</f>
        <v>143524.09595507476</v>
      </c>
      <c r="E274" s="78">
        <f>IFERROR(IF(DarlehenNichtBezahlt*DarlehenIstGut,MonatlicheZahlung,0), 0)</f>
        <v>1798.0273906504115</v>
      </c>
      <c r="F274" s="78">
        <f>IFERROR(IF(DarlehenNichtBezahlt*DarlehenIstGut,Kapital,0), 0)</f>
        <v>1379.4154441147784</v>
      </c>
      <c r="G274" s="78">
        <f>IFERROR(IF(DarlehenNichtBezahlt*DarlehenIstGut,ZinsBetrag,0), 0)</f>
        <v>418.61194653563302</v>
      </c>
      <c r="H274" s="78">
        <f>IFERROR(IF(DarlehenNichtBezahlt*DarlehenIstGut,AbschlussSaldo,0), 0)</f>
        <v>142144.68051096005</v>
      </c>
    </row>
    <row r="275" spans="2:8" ht="15">
      <c r="B275" s="76">
        <f>IFERROR(IF(DarlehenNichtBezahlt*DarlehenIstGut,ZahlungNummer,""), "")</f>
        <v>259</v>
      </c>
      <c r="C275" s="77">
        <f>IFERROR(IF(DarlehenNichtBezahlt*DarlehenIstGut,ZahlungsDatum,DarlehensAnfangsDatum), DarlehensAnfangsDatum)</f>
        <v>53603</v>
      </c>
      <c r="D275" s="78">
        <f>IFERROR(IF(DarlehenNichtBezahlt*DarlehenIstGut,DarlehensWert,""), "")</f>
        <v>142144.68051096005</v>
      </c>
      <c r="E275" s="78">
        <f>IFERROR(IF(DarlehenNichtBezahlt*DarlehenIstGut,MonatlicheZahlung,0), 0)</f>
        <v>1798.0273906504115</v>
      </c>
      <c r="F275" s="78">
        <f>IFERROR(IF(DarlehenNichtBezahlt*DarlehenIstGut,Kapital,0), 0)</f>
        <v>1383.4387391601131</v>
      </c>
      <c r="G275" s="78">
        <f>IFERROR(IF(DarlehenNichtBezahlt*DarlehenIstGut,ZinsBetrag,0), 0)</f>
        <v>414.58865149029833</v>
      </c>
      <c r="H275" s="78">
        <f>IFERROR(IF(DarlehenNichtBezahlt*DarlehenIstGut,AbschlussSaldo,0), 0)</f>
        <v>140761.24177179998</v>
      </c>
    </row>
    <row r="276" spans="2:8" ht="15">
      <c r="B276" s="76">
        <f>IFERROR(IF(DarlehenNichtBezahlt*DarlehenIstGut,ZahlungNummer,""), "")</f>
        <v>260</v>
      </c>
      <c r="C276" s="77">
        <f>IFERROR(IF(DarlehenNichtBezahlt*DarlehenIstGut,ZahlungsDatum,DarlehensAnfangsDatum), DarlehensAnfangsDatum)</f>
        <v>53634</v>
      </c>
      <c r="D276" s="78">
        <f>IFERROR(IF(DarlehenNichtBezahlt*DarlehenIstGut,DarlehensWert,""), "")</f>
        <v>140761.24177179998</v>
      </c>
      <c r="E276" s="78">
        <f>IFERROR(IF(DarlehenNichtBezahlt*DarlehenIstGut,MonatlicheZahlung,0), 0)</f>
        <v>1798.0273906504115</v>
      </c>
      <c r="F276" s="78">
        <f>IFERROR(IF(DarlehenNichtBezahlt*DarlehenIstGut,Kapital,0), 0)</f>
        <v>1387.4737688159969</v>
      </c>
      <c r="G276" s="78">
        <f>IFERROR(IF(DarlehenNichtBezahlt*DarlehenIstGut,ZinsBetrag,0), 0)</f>
        <v>410.55362183441468</v>
      </c>
      <c r="H276" s="78">
        <f>IFERROR(IF(DarlehenNichtBezahlt*DarlehenIstGut,AbschlussSaldo,0), 0)</f>
        <v>139373.76800298411</v>
      </c>
    </row>
    <row r="277" spans="2:8" ht="15">
      <c r="B277" s="76">
        <f>IFERROR(IF(DarlehenNichtBezahlt*DarlehenIstGut,ZahlungNummer,""), "")</f>
        <v>261</v>
      </c>
      <c r="C277" s="77">
        <f>IFERROR(IF(DarlehenNichtBezahlt*DarlehenIstGut,ZahlungsDatum,DarlehensAnfangsDatum), DarlehensAnfangsDatum)</f>
        <v>53664</v>
      </c>
      <c r="D277" s="78">
        <f>IFERROR(IF(DarlehenNichtBezahlt*DarlehenIstGut,DarlehensWert,""), "")</f>
        <v>139373.76800298411</v>
      </c>
      <c r="E277" s="78">
        <f>IFERROR(IF(DarlehenNichtBezahlt*DarlehenIstGut,MonatlicheZahlung,0), 0)</f>
        <v>1798.0273906504115</v>
      </c>
      <c r="F277" s="78">
        <f>IFERROR(IF(DarlehenNichtBezahlt*DarlehenIstGut,Kapital,0), 0)</f>
        <v>1391.5205673083769</v>
      </c>
      <c r="G277" s="78">
        <f>IFERROR(IF(DarlehenNichtBezahlt*DarlehenIstGut,ZinsBetrag,0), 0)</f>
        <v>406.50682334203464</v>
      </c>
      <c r="H277" s="78">
        <f>IFERROR(IF(DarlehenNichtBezahlt*DarlehenIstGut,AbschlussSaldo,0), 0)</f>
        <v>137982.24743567558</v>
      </c>
    </row>
    <row r="278" spans="2:8" ht="15">
      <c r="B278" s="76">
        <f>IFERROR(IF(DarlehenNichtBezahlt*DarlehenIstGut,ZahlungNummer,""), "")</f>
        <v>262</v>
      </c>
      <c r="C278" s="77">
        <f>IFERROR(IF(DarlehenNichtBezahlt*DarlehenIstGut,ZahlungsDatum,DarlehensAnfangsDatum), DarlehensAnfangsDatum)</f>
        <v>53695</v>
      </c>
      <c r="D278" s="78">
        <f>IFERROR(IF(DarlehenNichtBezahlt*DarlehenIstGut,DarlehensWert,""), "")</f>
        <v>137982.24743567558</v>
      </c>
      <c r="E278" s="78">
        <f>IFERROR(IF(DarlehenNichtBezahlt*DarlehenIstGut,MonatlicheZahlung,0), 0)</f>
        <v>1798.0273906504115</v>
      </c>
      <c r="F278" s="78">
        <f>IFERROR(IF(DarlehenNichtBezahlt*DarlehenIstGut,Kapital,0), 0)</f>
        <v>1395.5791689630264</v>
      </c>
      <c r="G278" s="78">
        <f>IFERROR(IF(DarlehenNichtBezahlt*DarlehenIstGut,ZinsBetrag,0), 0)</f>
        <v>402.44822168738517</v>
      </c>
      <c r="H278" s="78">
        <f>IFERROR(IF(DarlehenNichtBezahlt*DarlehenIstGut,AbschlussSaldo,0), 0)</f>
        <v>136586.66826671269</v>
      </c>
    </row>
    <row r="279" spans="2:8" ht="15">
      <c r="B279" s="76">
        <f>IFERROR(IF(DarlehenNichtBezahlt*DarlehenIstGut,ZahlungNummer,""), "")</f>
        <v>263</v>
      </c>
      <c r="C279" s="77">
        <f>IFERROR(IF(DarlehenNichtBezahlt*DarlehenIstGut,ZahlungsDatum,DarlehensAnfangsDatum), DarlehensAnfangsDatum)</f>
        <v>53726</v>
      </c>
      <c r="D279" s="78">
        <f>IFERROR(IF(DarlehenNichtBezahlt*DarlehenIstGut,DarlehensWert,""), "")</f>
        <v>136586.66826671269</v>
      </c>
      <c r="E279" s="78">
        <f>IFERROR(IF(DarlehenNichtBezahlt*DarlehenIstGut,MonatlicheZahlung,0), 0)</f>
        <v>1798.0273906504115</v>
      </c>
      <c r="F279" s="78">
        <f>IFERROR(IF(DarlehenNichtBezahlt*DarlehenIstGut,Kapital,0), 0)</f>
        <v>1399.6496082058352</v>
      </c>
      <c r="G279" s="78">
        <f>IFERROR(IF(DarlehenNichtBezahlt*DarlehenIstGut,ZinsBetrag,0), 0)</f>
        <v>398.37778244457638</v>
      </c>
      <c r="H279" s="78">
        <f>IFERROR(IF(DarlehenNichtBezahlt*DarlehenIstGut,AbschlussSaldo,0), 0)</f>
        <v>135187.01865850668</v>
      </c>
    </row>
    <row r="280" spans="2:8" ht="15">
      <c r="B280" s="76">
        <f>IFERROR(IF(DarlehenNichtBezahlt*DarlehenIstGut,ZahlungNummer,""), "")</f>
        <v>264</v>
      </c>
      <c r="C280" s="77">
        <f>IFERROR(IF(DarlehenNichtBezahlt*DarlehenIstGut,ZahlungsDatum,DarlehensAnfangsDatum), DarlehensAnfangsDatum)</f>
        <v>53754</v>
      </c>
      <c r="D280" s="78">
        <f>IFERROR(IF(DarlehenNichtBezahlt*DarlehenIstGut,DarlehensWert,""), "")</f>
        <v>135187.01865850668</v>
      </c>
      <c r="E280" s="78">
        <f>IFERROR(IF(DarlehenNichtBezahlt*DarlehenIstGut,MonatlicheZahlung,0), 0)</f>
        <v>1798.0273906504115</v>
      </c>
      <c r="F280" s="78">
        <f>IFERROR(IF(DarlehenNichtBezahlt*DarlehenIstGut,Kapital,0), 0)</f>
        <v>1403.7319195631021</v>
      </c>
      <c r="G280" s="78">
        <f>IFERROR(IF(DarlehenNichtBezahlt*DarlehenIstGut,ZinsBetrag,0), 0)</f>
        <v>394.29547108730929</v>
      </c>
      <c r="H280" s="78">
        <f>IFERROR(IF(DarlehenNichtBezahlt*DarlehenIstGut,AbschlussSaldo,0), 0)</f>
        <v>133783.28673894366</v>
      </c>
    </row>
    <row r="281" spans="2:8" ht="15">
      <c r="B281" s="76">
        <f>IFERROR(IF(DarlehenNichtBezahlt*DarlehenIstGut,ZahlungNummer,""), "")</f>
        <v>265</v>
      </c>
      <c r="C281" s="77">
        <f>IFERROR(IF(DarlehenNichtBezahlt*DarlehenIstGut,ZahlungsDatum,DarlehensAnfangsDatum), DarlehensAnfangsDatum)</f>
        <v>53785</v>
      </c>
      <c r="D281" s="78">
        <f>IFERROR(IF(DarlehenNichtBezahlt*DarlehenIstGut,DarlehensWert,""), "")</f>
        <v>133783.28673894366</v>
      </c>
      <c r="E281" s="78">
        <f>IFERROR(IF(DarlehenNichtBezahlt*DarlehenIstGut,MonatlicheZahlung,0), 0)</f>
        <v>1798.0273906504115</v>
      </c>
      <c r="F281" s="78">
        <f>IFERROR(IF(DarlehenNichtBezahlt*DarlehenIstGut,Kapital,0), 0)</f>
        <v>1407.8261376618279</v>
      </c>
      <c r="G281" s="78">
        <f>IFERROR(IF(DarlehenNichtBezahlt*DarlehenIstGut,ZinsBetrag,0), 0)</f>
        <v>390.20125298858363</v>
      </c>
      <c r="H281" s="78">
        <f>IFERROR(IF(DarlehenNichtBezahlt*DarlehenIstGut,AbschlussSaldo,0), 0)</f>
        <v>132375.46060128184</v>
      </c>
    </row>
    <row r="282" spans="2:8" ht="15">
      <c r="B282" s="76">
        <f>IFERROR(IF(DarlehenNichtBezahlt*DarlehenIstGut,ZahlungNummer,""), "")</f>
        <v>266</v>
      </c>
      <c r="C282" s="77">
        <f>IFERROR(IF(DarlehenNichtBezahlt*DarlehenIstGut,ZahlungsDatum,DarlehensAnfangsDatum), DarlehensAnfangsDatum)</f>
        <v>53815</v>
      </c>
      <c r="D282" s="78">
        <f>IFERROR(IF(DarlehenNichtBezahlt*DarlehenIstGut,DarlehensWert,""), "")</f>
        <v>132375.46060128184</v>
      </c>
      <c r="E282" s="78">
        <f>IFERROR(IF(DarlehenNichtBezahlt*DarlehenIstGut,MonatlicheZahlung,0), 0)</f>
        <v>1798.0273906504115</v>
      </c>
      <c r="F282" s="78">
        <f>IFERROR(IF(DarlehenNichtBezahlt*DarlehenIstGut,Kapital,0), 0)</f>
        <v>1411.9322972300083</v>
      </c>
      <c r="G282" s="78">
        <f>IFERROR(IF(DarlehenNichtBezahlt*DarlehenIstGut,ZinsBetrag,0), 0)</f>
        <v>386.09509342040326</v>
      </c>
      <c r="H282" s="78">
        <f>IFERROR(IF(DarlehenNichtBezahlt*DarlehenIstGut,AbschlussSaldo,0), 0)</f>
        <v>130963.52830405184</v>
      </c>
    </row>
    <row r="283" spans="2:8" ht="15">
      <c r="B283" s="76">
        <f>IFERROR(IF(DarlehenNichtBezahlt*DarlehenIstGut,ZahlungNummer,""), "")</f>
        <v>267</v>
      </c>
      <c r="C283" s="77">
        <f>IFERROR(IF(DarlehenNichtBezahlt*DarlehenIstGut,ZahlungsDatum,DarlehensAnfangsDatum), DarlehensAnfangsDatum)</f>
        <v>53846</v>
      </c>
      <c r="D283" s="78">
        <f>IFERROR(IF(DarlehenNichtBezahlt*DarlehenIstGut,DarlehensWert,""), "")</f>
        <v>130963.52830405184</v>
      </c>
      <c r="E283" s="78">
        <f>IFERROR(IF(DarlehenNichtBezahlt*DarlehenIstGut,MonatlicheZahlung,0), 0)</f>
        <v>1798.0273906504115</v>
      </c>
      <c r="F283" s="78">
        <f>IFERROR(IF(DarlehenNichtBezahlt*DarlehenIstGut,Kapital,0), 0)</f>
        <v>1416.0504330969291</v>
      </c>
      <c r="G283" s="78">
        <f>IFERROR(IF(DarlehenNichtBezahlt*DarlehenIstGut,ZinsBetrag,0), 0)</f>
        <v>381.97695755348241</v>
      </c>
      <c r="H283" s="78">
        <f>IFERROR(IF(DarlehenNichtBezahlt*DarlehenIstGut,AbschlussSaldo,0), 0)</f>
        <v>129547.4778709549</v>
      </c>
    </row>
    <row r="284" spans="2:8" ht="15">
      <c r="B284" s="76">
        <f>IFERROR(IF(DarlehenNichtBezahlt*DarlehenIstGut,ZahlungNummer,""), "")</f>
        <v>268</v>
      </c>
      <c r="C284" s="77">
        <f>IFERROR(IF(DarlehenNichtBezahlt*DarlehenIstGut,ZahlungsDatum,DarlehensAnfangsDatum), DarlehensAnfangsDatum)</f>
        <v>53876</v>
      </c>
      <c r="D284" s="78">
        <f>IFERROR(IF(DarlehenNichtBezahlt*DarlehenIstGut,DarlehensWert,""), "")</f>
        <v>129547.4778709549</v>
      </c>
      <c r="E284" s="78">
        <f>IFERROR(IF(DarlehenNichtBezahlt*DarlehenIstGut,MonatlicheZahlung,0), 0)</f>
        <v>1798.0273906504115</v>
      </c>
      <c r="F284" s="78">
        <f>IFERROR(IF(DarlehenNichtBezahlt*DarlehenIstGut,Kapital,0), 0)</f>
        <v>1420.1805801934618</v>
      </c>
      <c r="G284" s="78">
        <f>IFERROR(IF(DarlehenNichtBezahlt*DarlehenIstGut,ZinsBetrag,0), 0)</f>
        <v>377.8468104569497</v>
      </c>
      <c r="H284" s="78">
        <f>IFERROR(IF(DarlehenNichtBezahlt*DarlehenIstGut,AbschlussSaldo,0), 0)</f>
        <v>128127.29729076149</v>
      </c>
    </row>
    <row r="285" spans="2:8" ht="15">
      <c r="B285" s="76">
        <f>IFERROR(IF(DarlehenNichtBezahlt*DarlehenIstGut,ZahlungNummer,""), "")</f>
        <v>269</v>
      </c>
      <c r="C285" s="77">
        <f>IFERROR(IF(DarlehenNichtBezahlt*DarlehenIstGut,ZahlungsDatum,DarlehensAnfangsDatum), DarlehensAnfangsDatum)</f>
        <v>53907</v>
      </c>
      <c r="D285" s="78">
        <f>IFERROR(IF(DarlehenNichtBezahlt*DarlehenIstGut,DarlehensWert,""), "")</f>
        <v>128127.29729076149</v>
      </c>
      <c r="E285" s="78">
        <f>IFERROR(IF(DarlehenNichtBezahlt*DarlehenIstGut,MonatlicheZahlung,0), 0)</f>
        <v>1798.0273906504115</v>
      </c>
      <c r="F285" s="78">
        <f>IFERROR(IF(DarlehenNichtBezahlt*DarlehenIstGut,Kapital,0), 0)</f>
        <v>1424.3227735523594</v>
      </c>
      <c r="G285" s="78">
        <f>IFERROR(IF(DarlehenNichtBezahlt*DarlehenIstGut,ZinsBetrag,0), 0)</f>
        <v>373.70461709805215</v>
      </c>
      <c r="H285" s="78">
        <f>IFERROR(IF(DarlehenNichtBezahlt*DarlehenIstGut,AbschlussSaldo,0), 0)</f>
        <v>126702.97451720899</v>
      </c>
    </row>
    <row r="286" spans="2:8" ht="15">
      <c r="B286" s="76">
        <f>IFERROR(IF(DarlehenNichtBezahlt*DarlehenIstGut,ZahlungNummer,""), "")</f>
        <v>270</v>
      </c>
      <c r="C286" s="77">
        <f>IFERROR(IF(DarlehenNichtBezahlt*DarlehenIstGut,ZahlungsDatum,DarlehensAnfangsDatum), DarlehensAnfangsDatum)</f>
        <v>53938</v>
      </c>
      <c r="D286" s="78">
        <f>IFERROR(IF(DarlehenNichtBezahlt*DarlehenIstGut,DarlehensWert,""), "")</f>
        <v>126702.97451720899</v>
      </c>
      <c r="E286" s="78">
        <f>IFERROR(IF(DarlehenNichtBezahlt*DarlehenIstGut,MonatlicheZahlung,0), 0)</f>
        <v>1798.0273906504115</v>
      </c>
      <c r="F286" s="78">
        <f>IFERROR(IF(DarlehenNichtBezahlt*DarlehenIstGut,Kapital,0), 0)</f>
        <v>1428.4770483085538</v>
      </c>
      <c r="G286" s="78">
        <f>IFERROR(IF(DarlehenNichtBezahlt*DarlehenIstGut,ZinsBetrag,0), 0)</f>
        <v>369.55034234185769</v>
      </c>
      <c r="H286" s="78">
        <f>IFERROR(IF(DarlehenNichtBezahlt*DarlehenIstGut,AbschlussSaldo,0), 0)</f>
        <v>125274.49746890052</v>
      </c>
    </row>
    <row r="287" spans="2:8" ht="15">
      <c r="B287" s="76">
        <f>IFERROR(IF(DarlehenNichtBezahlt*DarlehenIstGut,ZahlungNummer,""), "")</f>
        <v>271</v>
      </c>
      <c r="C287" s="77">
        <f>IFERROR(IF(DarlehenNichtBezahlt*DarlehenIstGut,ZahlungsDatum,DarlehensAnfangsDatum), DarlehensAnfangsDatum)</f>
        <v>53968</v>
      </c>
      <c r="D287" s="78">
        <f>IFERROR(IF(DarlehenNichtBezahlt*DarlehenIstGut,DarlehensWert,""), "")</f>
        <v>125274.49746890052</v>
      </c>
      <c r="E287" s="78">
        <f>IFERROR(IF(DarlehenNichtBezahlt*DarlehenIstGut,MonatlicheZahlung,0), 0)</f>
        <v>1798.0273906504115</v>
      </c>
      <c r="F287" s="78">
        <f>IFERROR(IF(DarlehenNichtBezahlt*DarlehenIstGut,Kapital,0), 0)</f>
        <v>1432.6434396994537</v>
      </c>
      <c r="G287" s="78">
        <f>IFERROR(IF(DarlehenNichtBezahlt*DarlehenIstGut,ZinsBetrag,0), 0)</f>
        <v>365.3839509509578</v>
      </c>
      <c r="H287" s="78">
        <f>IFERROR(IF(DarlehenNichtBezahlt*DarlehenIstGut,AbschlussSaldo,0), 0)</f>
        <v>123841.85402920109</v>
      </c>
    </row>
    <row r="288" spans="2:8" ht="15">
      <c r="B288" s="76">
        <f>IFERROR(IF(DarlehenNichtBezahlt*DarlehenIstGut,ZahlungNummer,""), "")</f>
        <v>272</v>
      </c>
      <c r="C288" s="77">
        <f>IFERROR(IF(DarlehenNichtBezahlt*DarlehenIstGut,ZahlungsDatum,DarlehensAnfangsDatum), DarlehensAnfangsDatum)</f>
        <v>53999</v>
      </c>
      <c r="D288" s="78">
        <f>IFERROR(IF(DarlehenNichtBezahlt*DarlehenIstGut,DarlehensWert,""), "")</f>
        <v>123841.85402920109</v>
      </c>
      <c r="E288" s="78">
        <f>IFERROR(IF(DarlehenNichtBezahlt*DarlehenIstGut,MonatlicheZahlung,0), 0)</f>
        <v>1798.0273906504115</v>
      </c>
      <c r="F288" s="78">
        <f>IFERROR(IF(DarlehenNichtBezahlt*DarlehenIstGut,Kapital,0), 0)</f>
        <v>1436.8219830652436</v>
      </c>
      <c r="G288" s="78">
        <f>IFERROR(IF(DarlehenNichtBezahlt*DarlehenIstGut,ZinsBetrag,0), 0)</f>
        <v>361.20540758516773</v>
      </c>
      <c r="H288" s="78">
        <f>IFERROR(IF(DarlehenNichtBezahlt*DarlehenIstGut,AbschlussSaldo,0), 0)</f>
        <v>122405.03204613586</v>
      </c>
    </row>
    <row r="289" spans="2:8" ht="15">
      <c r="B289" s="76">
        <f>IFERROR(IF(DarlehenNichtBezahlt*DarlehenIstGut,ZahlungNummer,""), "")</f>
        <v>273</v>
      </c>
      <c r="C289" s="77">
        <f>IFERROR(IF(DarlehenNichtBezahlt*DarlehenIstGut,ZahlungsDatum,DarlehensAnfangsDatum), DarlehensAnfangsDatum)</f>
        <v>54029</v>
      </c>
      <c r="D289" s="78">
        <f>IFERROR(IF(DarlehenNichtBezahlt*DarlehenIstGut,DarlehensWert,""), "")</f>
        <v>122405.03204613586</v>
      </c>
      <c r="E289" s="78">
        <f>IFERROR(IF(DarlehenNichtBezahlt*DarlehenIstGut,MonatlicheZahlung,0), 0)</f>
        <v>1798.0273906504115</v>
      </c>
      <c r="F289" s="78">
        <f>IFERROR(IF(DarlehenNichtBezahlt*DarlehenIstGut,Kapital,0), 0)</f>
        <v>1441.0127138491841</v>
      </c>
      <c r="G289" s="78">
        <f>IFERROR(IF(DarlehenNichtBezahlt*DarlehenIstGut,ZinsBetrag,0), 0)</f>
        <v>357.01467680122744</v>
      </c>
      <c r="H289" s="78">
        <f>IFERROR(IF(DarlehenNichtBezahlt*DarlehenIstGut,AbschlussSaldo,0), 0)</f>
        <v>120964.01933228679</v>
      </c>
    </row>
    <row r="290" spans="2:8" ht="15">
      <c r="B290" s="76">
        <f>IFERROR(IF(DarlehenNichtBezahlt*DarlehenIstGut,ZahlungNummer,""), "")</f>
        <v>274</v>
      </c>
      <c r="C290" s="77">
        <f>IFERROR(IF(DarlehenNichtBezahlt*DarlehenIstGut,ZahlungsDatum,DarlehensAnfangsDatum), DarlehensAnfangsDatum)</f>
        <v>54060</v>
      </c>
      <c r="D290" s="78">
        <f>IFERROR(IF(DarlehenNichtBezahlt*DarlehenIstGut,DarlehensWert,""), "")</f>
        <v>120964.01933228679</v>
      </c>
      <c r="E290" s="78">
        <f>IFERROR(IF(DarlehenNichtBezahlt*DarlehenIstGut,MonatlicheZahlung,0), 0)</f>
        <v>1798.0273906504115</v>
      </c>
      <c r="F290" s="78">
        <f>IFERROR(IF(DarlehenNichtBezahlt*DarlehenIstGut,Kapital,0), 0)</f>
        <v>1445.2156675979109</v>
      </c>
      <c r="G290" s="78">
        <f>IFERROR(IF(DarlehenNichtBezahlt*DarlehenIstGut,ZinsBetrag,0), 0)</f>
        <v>352.81172305250061</v>
      </c>
      <c r="H290" s="78">
        <f>IFERROR(IF(DarlehenNichtBezahlt*DarlehenIstGut,AbschlussSaldo,0), 0)</f>
        <v>119518.80366468884</v>
      </c>
    </row>
    <row r="291" spans="2:8" ht="15">
      <c r="B291" s="76">
        <f>IFERROR(IF(DarlehenNichtBezahlt*DarlehenIstGut,ZahlungNummer,""), "")</f>
        <v>275</v>
      </c>
      <c r="C291" s="77">
        <f>IFERROR(IF(DarlehenNichtBezahlt*DarlehenIstGut,ZahlungsDatum,DarlehensAnfangsDatum), DarlehensAnfangsDatum)</f>
        <v>54091</v>
      </c>
      <c r="D291" s="78">
        <f>IFERROR(IF(DarlehenNichtBezahlt*DarlehenIstGut,DarlehensWert,""), "")</f>
        <v>119518.80366468884</v>
      </c>
      <c r="E291" s="78">
        <f>IFERROR(IF(DarlehenNichtBezahlt*DarlehenIstGut,MonatlicheZahlung,0), 0)</f>
        <v>1798.0273906504115</v>
      </c>
      <c r="F291" s="78">
        <f>IFERROR(IF(DarlehenNichtBezahlt*DarlehenIstGut,Kapital,0), 0)</f>
        <v>1449.4308799617381</v>
      </c>
      <c r="G291" s="78">
        <f>IFERROR(IF(DarlehenNichtBezahlt*DarlehenIstGut,ZinsBetrag,0), 0)</f>
        <v>348.59651068867339</v>
      </c>
      <c r="H291" s="78">
        <f>IFERROR(IF(DarlehenNichtBezahlt*DarlehenIstGut,AbschlussSaldo,0), 0)</f>
        <v>118069.37278472714</v>
      </c>
    </row>
    <row r="292" spans="2:8" ht="15">
      <c r="B292" s="76">
        <f>IFERROR(IF(DarlehenNichtBezahlt*DarlehenIstGut,ZahlungNummer,""), "")</f>
        <v>276</v>
      </c>
      <c r="C292" s="77">
        <f>IFERROR(IF(DarlehenNichtBezahlt*DarlehenIstGut,ZahlungsDatum,DarlehensAnfangsDatum), DarlehensAnfangsDatum)</f>
        <v>54120</v>
      </c>
      <c r="D292" s="78">
        <f>IFERROR(IF(DarlehenNichtBezahlt*DarlehenIstGut,DarlehensWert,""), "")</f>
        <v>118069.37278472714</v>
      </c>
      <c r="E292" s="78">
        <f>IFERROR(IF(DarlehenNichtBezahlt*DarlehenIstGut,MonatlicheZahlung,0), 0)</f>
        <v>1798.0273906504115</v>
      </c>
      <c r="F292" s="78">
        <f>IFERROR(IF(DarlehenNichtBezahlt*DarlehenIstGut,Kapital,0), 0)</f>
        <v>1453.6583866949597</v>
      </c>
      <c r="G292" s="78">
        <f>IFERROR(IF(DarlehenNichtBezahlt*DarlehenIstGut,ZinsBetrag,0), 0)</f>
        <v>344.36900395545172</v>
      </c>
      <c r="H292" s="78">
        <f>IFERROR(IF(DarlehenNichtBezahlt*DarlehenIstGut,AbschlussSaldo,0), 0)</f>
        <v>116615.71439803217</v>
      </c>
    </row>
    <row r="293" spans="2:8" ht="15">
      <c r="B293" s="76">
        <f>IFERROR(IF(DarlehenNichtBezahlt*DarlehenIstGut,ZahlungNummer,""), "")</f>
        <v>277</v>
      </c>
      <c r="C293" s="77">
        <f>IFERROR(IF(DarlehenNichtBezahlt*DarlehenIstGut,ZahlungsDatum,DarlehensAnfangsDatum), DarlehensAnfangsDatum)</f>
        <v>54151</v>
      </c>
      <c r="D293" s="78">
        <f>IFERROR(IF(DarlehenNichtBezahlt*DarlehenIstGut,DarlehensWert,""), "")</f>
        <v>116615.71439803217</v>
      </c>
      <c r="E293" s="78">
        <f>IFERROR(IF(DarlehenNichtBezahlt*DarlehenIstGut,MonatlicheZahlung,0), 0)</f>
        <v>1798.0273906504115</v>
      </c>
      <c r="F293" s="78">
        <f>IFERROR(IF(DarlehenNichtBezahlt*DarlehenIstGut,Kapital,0), 0)</f>
        <v>1457.8982236561535</v>
      </c>
      <c r="G293" s="78">
        <f>IFERROR(IF(DarlehenNichtBezahlt*DarlehenIstGut,ZinsBetrag,0), 0)</f>
        <v>340.12916699425807</v>
      </c>
      <c r="H293" s="78">
        <f>IFERROR(IF(DarlehenNichtBezahlt*DarlehenIstGut,AbschlussSaldo,0), 0)</f>
        <v>115157.81617437582</v>
      </c>
    </row>
    <row r="294" spans="2:8" ht="15">
      <c r="B294" s="76">
        <f>IFERROR(IF(DarlehenNichtBezahlt*DarlehenIstGut,ZahlungNummer,""), "")</f>
        <v>278</v>
      </c>
      <c r="C294" s="77">
        <f>IFERROR(IF(DarlehenNichtBezahlt*DarlehenIstGut,ZahlungsDatum,DarlehensAnfangsDatum), DarlehensAnfangsDatum)</f>
        <v>54181</v>
      </c>
      <c r="D294" s="78">
        <f>IFERROR(IF(DarlehenNichtBezahlt*DarlehenIstGut,DarlehensWert,""), "")</f>
        <v>115157.81617437582</v>
      </c>
      <c r="E294" s="78">
        <f>IFERROR(IF(DarlehenNichtBezahlt*DarlehenIstGut,MonatlicheZahlung,0), 0)</f>
        <v>1798.0273906504115</v>
      </c>
      <c r="F294" s="78">
        <f>IFERROR(IF(DarlehenNichtBezahlt*DarlehenIstGut,Kapital,0), 0)</f>
        <v>1462.1504268084839</v>
      </c>
      <c r="G294" s="78">
        <f>IFERROR(IF(DarlehenNichtBezahlt*DarlehenIstGut,ZinsBetrag,0), 0)</f>
        <v>335.87696384192759</v>
      </c>
      <c r="H294" s="78">
        <f>IFERROR(IF(DarlehenNichtBezahlt*DarlehenIstGut,AbschlussSaldo,0), 0)</f>
        <v>113695.66574756766</v>
      </c>
    </row>
    <row r="295" spans="2:8" ht="15">
      <c r="B295" s="76">
        <f>IFERROR(IF(DarlehenNichtBezahlt*DarlehenIstGut,ZahlungNummer,""), "")</f>
        <v>279</v>
      </c>
      <c r="C295" s="77">
        <f>IFERROR(IF(DarlehenNichtBezahlt*DarlehenIstGut,ZahlungsDatum,DarlehensAnfangsDatum), DarlehensAnfangsDatum)</f>
        <v>54212</v>
      </c>
      <c r="D295" s="78">
        <f>IFERROR(IF(DarlehenNichtBezahlt*DarlehenIstGut,DarlehensWert,""), "")</f>
        <v>113695.66574756766</v>
      </c>
      <c r="E295" s="78">
        <f>IFERROR(IF(DarlehenNichtBezahlt*DarlehenIstGut,MonatlicheZahlung,0), 0)</f>
        <v>1798.0273906504115</v>
      </c>
      <c r="F295" s="78">
        <f>IFERROR(IF(DarlehenNichtBezahlt*DarlehenIstGut,Kapital,0), 0)</f>
        <v>1466.4150322200085</v>
      </c>
      <c r="G295" s="78">
        <f>IFERROR(IF(DarlehenNichtBezahlt*DarlehenIstGut,ZinsBetrag,0), 0)</f>
        <v>331.61235843040288</v>
      </c>
      <c r="H295" s="78">
        <f>IFERROR(IF(DarlehenNichtBezahlt*DarlehenIstGut,AbschlussSaldo,0), 0)</f>
        <v>112229.25071534747</v>
      </c>
    </row>
    <row r="296" spans="2:8" ht="15">
      <c r="B296" s="76">
        <f>IFERROR(IF(DarlehenNichtBezahlt*DarlehenIstGut,ZahlungNummer,""), "")</f>
        <v>280</v>
      </c>
      <c r="C296" s="77">
        <f>IFERROR(IF(DarlehenNichtBezahlt*DarlehenIstGut,ZahlungsDatum,DarlehensAnfangsDatum), DarlehensAnfangsDatum)</f>
        <v>54242</v>
      </c>
      <c r="D296" s="78">
        <f>IFERROR(IF(DarlehenNichtBezahlt*DarlehenIstGut,DarlehensWert,""), "")</f>
        <v>112229.25071534747</v>
      </c>
      <c r="E296" s="78">
        <f>IFERROR(IF(DarlehenNichtBezahlt*DarlehenIstGut,MonatlicheZahlung,0), 0)</f>
        <v>1798.0273906504115</v>
      </c>
      <c r="F296" s="78">
        <f>IFERROR(IF(DarlehenNichtBezahlt*DarlehenIstGut,Kapital,0), 0)</f>
        <v>1470.6920760639834</v>
      </c>
      <c r="G296" s="78">
        <f>IFERROR(IF(DarlehenNichtBezahlt*DarlehenIstGut,ZinsBetrag,0), 0)</f>
        <v>327.33531458642778</v>
      </c>
      <c r="H296" s="78">
        <f>IFERROR(IF(DarlehenNichtBezahlt*DarlehenIstGut,AbschlussSaldo,0), 0)</f>
        <v>110758.55863928341</v>
      </c>
    </row>
    <row r="297" spans="2:8" ht="15">
      <c r="B297" s="76">
        <f>IFERROR(IF(DarlehenNichtBezahlt*DarlehenIstGut,ZahlungNummer,""), "")</f>
        <v>281</v>
      </c>
      <c r="C297" s="77">
        <f>IFERROR(IF(DarlehenNichtBezahlt*DarlehenIstGut,ZahlungsDatum,DarlehensAnfangsDatum), DarlehensAnfangsDatum)</f>
        <v>54273</v>
      </c>
      <c r="D297" s="78">
        <f>IFERROR(IF(DarlehenNichtBezahlt*DarlehenIstGut,DarlehensWert,""), "")</f>
        <v>110758.55863928341</v>
      </c>
      <c r="E297" s="78">
        <f>IFERROR(IF(DarlehenNichtBezahlt*DarlehenIstGut,MonatlicheZahlung,0), 0)</f>
        <v>1798.0273906504115</v>
      </c>
      <c r="F297" s="78">
        <f>IFERROR(IF(DarlehenNichtBezahlt*DarlehenIstGut,Kapital,0), 0)</f>
        <v>1474.9815946191702</v>
      </c>
      <c r="G297" s="78">
        <f>IFERROR(IF(DarlehenNichtBezahlt*DarlehenIstGut,ZinsBetrag,0), 0)</f>
        <v>323.04579603124114</v>
      </c>
      <c r="H297" s="78">
        <f>IFERROR(IF(DarlehenNichtBezahlt*DarlehenIstGut,AbschlussSaldo,0), 0)</f>
        <v>109283.5770446643</v>
      </c>
    </row>
    <row r="298" spans="2:8" ht="15">
      <c r="B298" s="76">
        <f>IFERROR(IF(DarlehenNichtBezahlt*DarlehenIstGut,ZahlungNummer,""), "")</f>
        <v>282</v>
      </c>
      <c r="C298" s="77">
        <f>IFERROR(IF(DarlehenNichtBezahlt*DarlehenIstGut,ZahlungsDatum,DarlehensAnfangsDatum), DarlehensAnfangsDatum)</f>
        <v>54304</v>
      </c>
      <c r="D298" s="78">
        <f>IFERROR(IF(DarlehenNichtBezahlt*DarlehenIstGut,DarlehensWert,""), "")</f>
        <v>109283.5770446643</v>
      </c>
      <c r="E298" s="78">
        <f>IFERROR(IF(DarlehenNichtBezahlt*DarlehenIstGut,MonatlicheZahlung,0), 0)</f>
        <v>1798.0273906504115</v>
      </c>
      <c r="F298" s="78">
        <f>IFERROR(IF(DarlehenNichtBezahlt*DarlehenIstGut,Kapital,0), 0)</f>
        <v>1479.283624270143</v>
      </c>
      <c r="G298" s="78">
        <f>IFERROR(IF(DarlehenNichtBezahlt*DarlehenIstGut,ZinsBetrag,0), 0)</f>
        <v>318.74376638026865</v>
      </c>
      <c r="H298" s="78">
        <f>IFERROR(IF(DarlehenNichtBezahlt*DarlehenIstGut,AbschlussSaldo,0), 0)</f>
        <v>107804.29342039407</v>
      </c>
    </row>
    <row r="299" spans="2:8" ht="15">
      <c r="B299" s="76">
        <f>IFERROR(IF(DarlehenNichtBezahlt*DarlehenIstGut,ZahlungNummer,""), "")</f>
        <v>283</v>
      </c>
      <c r="C299" s="77">
        <f>IFERROR(IF(DarlehenNichtBezahlt*DarlehenIstGut,ZahlungsDatum,DarlehensAnfangsDatum), DarlehensAnfangsDatum)</f>
        <v>54334</v>
      </c>
      <c r="D299" s="78">
        <f>IFERROR(IF(DarlehenNichtBezahlt*DarlehenIstGut,DarlehensWert,""), "")</f>
        <v>107804.29342039407</v>
      </c>
      <c r="E299" s="78">
        <f>IFERROR(IF(DarlehenNichtBezahlt*DarlehenIstGut,MonatlicheZahlung,0), 0)</f>
        <v>1798.0273906504115</v>
      </c>
      <c r="F299" s="78">
        <f>IFERROR(IF(DarlehenNichtBezahlt*DarlehenIstGut,Kapital,0), 0)</f>
        <v>1483.5982015075974</v>
      </c>
      <c r="G299" s="78">
        <f>IFERROR(IF(DarlehenNichtBezahlt*DarlehenIstGut,ZinsBetrag,0), 0)</f>
        <v>314.42918914281398</v>
      </c>
      <c r="H299" s="78">
        <f>IFERROR(IF(DarlehenNichtBezahlt*DarlehenIstGut,AbschlussSaldo,0), 0)</f>
        <v>106320.69521888648</v>
      </c>
    </row>
    <row r="300" spans="2:8" ht="15">
      <c r="B300" s="76">
        <f>IFERROR(IF(DarlehenNichtBezahlt*DarlehenIstGut,ZahlungNummer,""), "")</f>
        <v>284</v>
      </c>
      <c r="C300" s="77">
        <f>IFERROR(IF(DarlehenNichtBezahlt*DarlehenIstGut,ZahlungsDatum,DarlehensAnfangsDatum), DarlehensAnfangsDatum)</f>
        <v>54365</v>
      </c>
      <c r="D300" s="78">
        <f>IFERROR(IF(DarlehenNichtBezahlt*DarlehenIstGut,DarlehensWert,""), "")</f>
        <v>106320.69521888648</v>
      </c>
      <c r="E300" s="78">
        <f>IFERROR(IF(DarlehenNichtBezahlt*DarlehenIstGut,MonatlicheZahlung,0), 0)</f>
        <v>1798.0273906504115</v>
      </c>
      <c r="F300" s="78">
        <f>IFERROR(IF(DarlehenNichtBezahlt*DarlehenIstGut,Kapital,0), 0)</f>
        <v>1487.9253629286613</v>
      </c>
      <c r="G300" s="78">
        <f>IFERROR(IF(DarlehenNichtBezahlt*DarlehenIstGut,ZinsBetrag,0), 0)</f>
        <v>310.10202772175018</v>
      </c>
      <c r="H300" s="78">
        <f>IFERROR(IF(DarlehenNichtBezahlt*DarlehenIstGut,AbschlussSaldo,0), 0)</f>
        <v>104832.76985595783</v>
      </c>
    </row>
    <row r="301" spans="2:8" ht="15">
      <c r="B301" s="76">
        <f>IFERROR(IF(DarlehenNichtBezahlt*DarlehenIstGut,ZahlungNummer,""), "")</f>
        <v>285</v>
      </c>
      <c r="C301" s="77">
        <f>IFERROR(IF(DarlehenNichtBezahlt*DarlehenIstGut,ZahlungsDatum,DarlehensAnfangsDatum), DarlehensAnfangsDatum)</f>
        <v>54395</v>
      </c>
      <c r="D301" s="78">
        <f>IFERROR(IF(DarlehenNichtBezahlt*DarlehenIstGut,DarlehensWert,""), "")</f>
        <v>104832.76985595783</v>
      </c>
      <c r="E301" s="78">
        <f>IFERROR(IF(DarlehenNichtBezahlt*DarlehenIstGut,MonatlicheZahlung,0), 0)</f>
        <v>1798.0273906504115</v>
      </c>
      <c r="F301" s="78">
        <f>IFERROR(IF(DarlehenNichtBezahlt*DarlehenIstGut,Kapital,0), 0)</f>
        <v>1492.2651452372033</v>
      </c>
      <c r="G301" s="78">
        <f>IFERROR(IF(DarlehenNichtBezahlt*DarlehenIstGut,ZinsBetrag,0), 0)</f>
        <v>305.76224541320823</v>
      </c>
      <c r="H301" s="78">
        <f>IFERROR(IF(DarlehenNichtBezahlt*DarlehenIstGut,AbschlussSaldo,0), 0)</f>
        <v>103340.5047107205</v>
      </c>
    </row>
    <row r="302" spans="2:8" ht="15">
      <c r="B302" s="76">
        <f>IFERROR(IF(DarlehenNichtBezahlt*DarlehenIstGut,ZahlungNummer,""), "")</f>
        <v>286</v>
      </c>
      <c r="C302" s="77">
        <f>IFERROR(IF(DarlehenNichtBezahlt*DarlehenIstGut,ZahlungsDatum,DarlehensAnfangsDatum), DarlehensAnfangsDatum)</f>
        <v>54426</v>
      </c>
      <c r="D302" s="78">
        <f>IFERROR(IF(DarlehenNichtBezahlt*DarlehenIstGut,DarlehensWert,""), "")</f>
        <v>103340.5047107205</v>
      </c>
      <c r="E302" s="78">
        <f>IFERROR(IF(DarlehenNichtBezahlt*DarlehenIstGut,MonatlicheZahlung,0), 0)</f>
        <v>1798.0273906504115</v>
      </c>
      <c r="F302" s="78">
        <f>IFERROR(IF(DarlehenNichtBezahlt*DarlehenIstGut,Kapital,0), 0)</f>
        <v>1496.6175852441449</v>
      </c>
      <c r="G302" s="78">
        <f>IFERROR(IF(DarlehenNichtBezahlt*DarlehenIstGut,ZinsBetrag,0), 0)</f>
        <v>301.4098054062664</v>
      </c>
      <c r="H302" s="78">
        <f>IFERROR(IF(DarlehenNichtBezahlt*DarlehenIstGut,AbschlussSaldo,0), 0)</f>
        <v>101843.8871254765</v>
      </c>
    </row>
    <row r="303" spans="2:8" ht="15">
      <c r="B303" s="76">
        <f>IFERROR(IF(DarlehenNichtBezahlt*DarlehenIstGut,ZahlungNummer,""), "")</f>
        <v>287</v>
      </c>
      <c r="C303" s="77">
        <f>IFERROR(IF(DarlehenNichtBezahlt*DarlehenIstGut,ZahlungsDatum,DarlehensAnfangsDatum), DarlehensAnfangsDatum)</f>
        <v>54457</v>
      </c>
      <c r="D303" s="78">
        <f>IFERROR(IF(DarlehenNichtBezahlt*DarlehenIstGut,DarlehensWert,""), "")</f>
        <v>101843.8871254765</v>
      </c>
      <c r="E303" s="78">
        <f>IFERROR(IF(DarlehenNichtBezahlt*DarlehenIstGut,MonatlicheZahlung,0), 0)</f>
        <v>1798.0273906504115</v>
      </c>
      <c r="F303" s="78">
        <f>IFERROR(IF(DarlehenNichtBezahlt*DarlehenIstGut,Kapital,0), 0)</f>
        <v>1500.982719867774</v>
      </c>
      <c r="G303" s="78">
        <f>IFERROR(IF(DarlehenNichtBezahlt*DarlehenIstGut,ZinsBetrag,0), 0)</f>
        <v>297.0446707826377</v>
      </c>
      <c r="H303" s="78">
        <f>IFERROR(IF(DarlehenNichtBezahlt*DarlehenIstGut,AbschlussSaldo,0), 0)</f>
        <v>100342.90440560854</v>
      </c>
    </row>
    <row r="304" spans="2:8" ht="15">
      <c r="B304" s="76">
        <f>IFERROR(IF(DarlehenNichtBezahlt*DarlehenIstGut,ZahlungNummer,""), "")</f>
        <v>288</v>
      </c>
      <c r="C304" s="77">
        <f>IFERROR(IF(DarlehenNichtBezahlt*DarlehenIstGut,ZahlungsDatum,DarlehensAnfangsDatum), DarlehensAnfangsDatum)</f>
        <v>54485</v>
      </c>
      <c r="D304" s="78">
        <f>IFERROR(IF(DarlehenNichtBezahlt*DarlehenIstGut,DarlehensWert,""), "")</f>
        <v>100342.90440560854</v>
      </c>
      <c r="E304" s="78">
        <f>IFERROR(IF(DarlehenNichtBezahlt*DarlehenIstGut,MonatlicheZahlung,0), 0)</f>
        <v>1798.0273906504115</v>
      </c>
      <c r="F304" s="78">
        <f>IFERROR(IF(DarlehenNichtBezahlt*DarlehenIstGut,Kapital,0), 0)</f>
        <v>1505.360586134055</v>
      </c>
      <c r="G304" s="78">
        <f>IFERROR(IF(DarlehenNichtBezahlt*DarlehenIstGut,ZinsBetrag,0), 0)</f>
        <v>292.66680451635671</v>
      </c>
      <c r="H304" s="78">
        <f>IFERROR(IF(DarlehenNichtBezahlt*DarlehenIstGut,AbschlussSaldo,0), 0)</f>
        <v>98837.543819474755</v>
      </c>
    </row>
    <row r="305" spans="2:8" ht="15">
      <c r="B305" s="76">
        <f>IFERROR(IF(DarlehenNichtBezahlt*DarlehenIstGut,ZahlungNummer,""), "")</f>
        <v>289</v>
      </c>
      <c r="C305" s="77">
        <f>IFERROR(IF(DarlehenNichtBezahlt*DarlehenIstGut,ZahlungsDatum,DarlehensAnfangsDatum), DarlehensAnfangsDatum)</f>
        <v>54516</v>
      </c>
      <c r="D305" s="78">
        <f>IFERROR(IF(DarlehenNichtBezahlt*DarlehenIstGut,DarlehensWert,""), "")</f>
        <v>98837.543819474755</v>
      </c>
      <c r="E305" s="78">
        <f>IFERROR(IF(DarlehenNichtBezahlt*DarlehenIstGut,MonatlicheZahlung,0), 0)</f>
        <v>1798.0273906504115</v>
      </c>
      <c r="F305" s="78">
        <f>IFERROR(IF(DarlehenNichtBezahlt*DarlehenIstGut,Kapital,0), 0)</f>
        <v>1509.7512211769458</v>
      </c>
      <c r="G305" s="78">
        <f>IFERROR(IF(DarlehenNichtBezahlt*DarlehenIstGut,ZinsBetrag,0), 0)</f>
        <v>288.27616947346564</v>
      </c>
      <c r="H305" s="78">
        <f>IFERROR(IF(DarlehenNichtBezahlt*DarlehenIstGut,AbschlussSaldo,0), 0)</f>
        <v>97327.792598297819</v>
      </c>
    </row>
    <row r="306" spans="2:8" ht="15">
      <c r="B306" s="76">
        <f>IFERROR(IF(DarlehenNichtBezahlt*DarlehenIstGut,ZahlungNummer,""), "")</f>
        <v>290</v>
      </c>
      <c r="C306" s="77">
        <f>IFERROR(IF(DarlehenNichtBezahlt*DarlehenIstGut,ZahlungsDatum,DarlehensAnfangsDatum), DarlehensAnfangsDatum)</f>
        <v>54546</v>
      </c>
      <c r="D306" s="78">
        <f>IFERROR(IF(DarlehenNichtBezahlt*DarlehenIstGut,DarlehensWert,""), "")</f>
        <v>97327.792598297819</v>
      </c>
      <c r="E306" s="78">
        <f>IFERROR(IF(DarlehenNichtBezahlt*DarlehenIstGut,MonatlicheZahlung,0), 0)</f>
        <v>1798.0273906504115</v>
      </c>
      <c r="F306" s="78">
        <f>IFERROR(IF(DarlehenNichtBezahlt*DarlehenIstGut,Kapital,0), 0)</f>
        <v>1514.1546622387118</v>
      </c>
      <c r="G306" s="78">
        <f>IFERROR(IF(DarlehenNichtBezahlt*DarlehenIstGut,ZinsBetrag,0), 0)</f>
        <v>283.87272841169954</v>
      </c>
      <c r="H306" s="78">
        <f>IFERROR(IF(DarlehenNichtBezahlt*DarlehenIstGut,AbschlussSaldo,0), 0)</f>
        <v>95813.637936059153</v>
      </c>
    </row>
    <row r="307" spans="2:8" ht="15">
      <c r="B307" s="76">
        <f>IFERROR(IF(DarlehenNichtBezahlt*DarlehenIstGut,ZahlungNummer,""), "")</f>
        <v>291</v>
      </c>
      <c r="C307" s="77">
        <f>IFERROR(IF(DarlehenNichtBezahlt*DarlehenIstGut,ZahlungsDatum,DarlehensAnfangsDatum), DarlehensAnfangsDatum)</f>
        <v>54577</v>
      </c>
      <c r="D307" s="78">
        <f>IFERROR(IF(DarlehenNichtBezahlt*DarlehenIstGut,DarlehensWert,""), "")</f>
        <v>95813.637936059153</v>
      </c>
      <c r="E307" s="78">
        <f>IFERROR(IF(DarlehenNichtBezahlt*DarlehenIstGut,MonatlicheZahlung,0), 0)</f>
        <v>1798.0273906504115</v>
      </c>
      <c r="F307" s="78">
        <f>IFERROR(IF(DarlehenNichtBezahlt*DarlehenIstGut,Kapital,0), 0)</f>
        <v>1518.5709466702415</v>
      </c>
      <c r="G307" s="78">
        <f>IFERROR(IF(DarlehenNichtBezahlt*DarlehenIstGut,ZinsBetrag,0), 0)</f>
        <v>279.45644398016998</v>
      </c>
      <c r="H307" s="78">
        <f>IFERROR(IF(DarlehenNichtBezahlt*DarlehenIstGut,AbschlussSaldo,0), 0)</f>
        <v>94295.066989388899</v>
      </c>
    </row>
    <row r="308" spans="2:8" ht="15">
      <c r="B308" s="76">
        <f>IFERROR(IF(DarlehenNichtBezahlt*DarlehenIstGut,ZahlungNummer,""), "")</f>
        <v>292</v>
      </c>
      <c r="C308" s="77">
        <f>IFERROR(IF(DarlehenNichtBezahlt*DarlehenIstGut,ZahlungsDatum,DarlehensAnfangsDatum), DarlehensAnfangsDatum)</f>
        <v>54607</v>
      </c>
      <c r="D308" s="78">
        <f>IFERROR(IF(DarlehenNichtBezahlt*DarlehenIstGut,DarlehensWert,""), "")</f>
        <v>94295.066989388899</v>
      </c>
      <c r="E308" s="78">
        <f>IFERROR(IF(DarlehenNichtBezahlt*DarlehenIstGut,MonatlicheZahlung,0), 0)</f>
        <v>1798.0273906504115</v>
      </c>
      <c r="F308" s="78">
        <f>IFERROR(IF(DarlehenNichtBezahlt*DarlehenIstGut,Kapital,0), 0)</f>
        <v>1523.0001119313631</v>
      </c>
      <c r="G308" s="78">
        <f>IFERROR(IF(DarlehenNichtBezahlt*DarlehenIstGut,ZinsBetrag,0), 0)</f>
        <v>275.02727871904847</v>
      </c>
      <c r="H308" s="78">
        <f>IFERROR(IF(DarlehenNichtBezahlt*DarlehenIstGut,AbschlussSaldo,0), 0)</f>
        <v>92772.066877457662</v>
      </c>
    </row>
    <row r="309" spans="2:8" ht="15">
      <c r="B309" s="76">
        <f>IFERROR(IF(DarlehenNichtBezahlt*DarlehenIstGut,ZahlungNummer,""), "")</f>
        <v>293</v>
      </c>
      <c r="C309" s="77">
        <f>IFERROR(IF(DarlehenNichtBezahlt*DarlehenIstGut,ZahlungsDatum,DarlehensAnfangsDatum), DarlehensAnfangsDatum)</f>
        <v>54638</v>
      </c>
      <c r="D309" s="78">
        <f>IFERROR(IF(DarlehenNichtBezahlt*DarlehenIstGut,DarlehensWert,""), "")</f>
        <v>92772.066877457662</v>
      </c>
      <c r="E309" s="78">
        <f>IFERROR(IF(DarlehenNichtBezahlt*DarlehenIstGut,MonatlicheZahlung,0), 0)</f>
        <v>1798.0273906504115</v>
      </c>
      <c r="F309" s="78">
        <f>IFERROR(IF(DarlehenNichtBezahlt*DarlehenIstGut,Kapital,0), 0)</f>
        <v>1527.4421955911628</v>
      </c>
      <c r="G309" s="78">
        <f>IFERROR(IF(DarlehenNichtBezahlt*DarlehenIstGut,ZinsBetrag,0), 0)</f>
        <v>270.58519505924863</v>
      </c>
      <c r="H309" s="78">
        <f>IFERROR(IF(DarlehenNichtBezahlt*DarlehenIstGut,AbschlussSaldo,0), 0)</f>
        <v>91244.624681866379</v>
      </c>
    </row>
    <row r="310" spans="2:8" ht="15">
      <c r="B310" s="76">
        <f>IFERROR(IF(DarlehenNichtBezahlt*DarlehenIstGut,ZahlungNummer,""), "")</f>
        <v>294</v>
      </c>
      <c r="C310" s="77">
        <f>IFERROR(IF(DarlehenNichtBezahlt*DarlehenIstGut,ZahlungsDatum,DarlehensAnfangsDatum), DarlehensAnfangsDatum)</f>
        <v>54669</v>
      </c>
      <c r="D310" s="78">
        <f>IFERROR(IF(DarlehenNichtBezahlt*DarlehenIstGut,DarlehensWert,""), "")</f>
        <v>91244.624681866379</v>
      </c>
      <c r="E310" s="78">
        <f>IFERROR(IF(DarlehenNichtBezahlt*DarlehenIstGut,MonatlicheZahlung,0), 0)</f>
        <v>1798.0273906504115</v>
      </c>
      <c r="F310" s="78">
        <f>IFERROR(IF(DarlehenNichtBezahlt*DarlehenIstGut,Kapital,0), 0)</f>
        <v>1531.8972353283039</v>
      </c>
      <c r="G310" s="78">
        <f>IFERROR(IF(DarlehenNichtBezahlt*DarlehenIstGut,ZinsBetrag,0), 0)</f>
        <v>266.13015532210778</v>
      </c>
      <c r="H310" s="78">
        <f>IFERROR(IF(DarlehenNichtBezahlt*DarlehenIstGut,AbschlussSaldo,0), 0)</f>
        <v>89712.727446538163</v>
      </c>
    </row>
    <row r="311" spans="2:8" ht="15">
      <c r="B311" s="76">
        <f>IFERROR(IF(DarlehenNichtBezahlt*DarlehenIstGut,ZahlungNummer,""), "")</f>
        <v>295</v>
      </c>
      <c r="C311" s="77">
        <f>IFERROR(IF(DarlehenNichtBezahlt*DarlehenIstGut,ZahlungsDatum,DarlehensAnfangsDatum), DarlehensAnfangsDatum)</f>
        <v>54699</v>
      </c>
      <c r="D311" s="78">
        <f>IFERROR(IF(DarlehenNichtBezahlt*DarlehenIstGut,DarlehensWert,""), "")</f>
        <v>89712.727446538163</v>
      </c>
      <c r="E311" s="78">
        <f>IFERROR(IF(DarlehenNichtBezahlt*DarlehenIstGut,MonatlicheZahlung,0), 0)</f>
        <v>1798.0273906504115</v>
      </c>
      <c r="F311" s="78">
        <f>IFERROR(IF(DarlehenNichtBezahlt*DarlehenIstGut,Kapital,0), 0)</f>
        <v>1536.3652689313446</v>
      </c>
      <c r="G311" s="78">
        <f>IFERROR(IF(DarlehenNichtBezahlt*DarlehenIstGut,ZinsBetrag,0), 0)</f>
        <v>261.66212171906687</v>
      </c>
      <c r="H311" s="78">
        <f>IFERROR(IF(DarlehenNichtBezahlt*DarlehenIstGut,AbschlussSaldo,0), 0)</f>
        <v>88176.362177606556</v>
      </c>
    </row>
    <row r="312" spans="2:8" ht="15">
      <c r="B312" s="76">
        <f>IFERROR(IF(DarlehenNichtBezahlt*DarlehenIstGut,ZahlungNummer,""), "")</f>
        <v>296</v>
      </c>
      <c r="C312" s="77">
        <f>IFERROR(IF(DarlehenNichtBezahlt*DarlehenIstGut,ZahlungsDatum,DarlehensAnfangsDatum), DarlehensAnfangsDatum)</f>
        <v>54730</v>
      </c>
      <c r="D312" s="78">
        <f>IFERROR(IF(DarlehenNichtBezahlt*DarlehenIstGut,DarlehensWert,""), "")</f>
        <v>88176.362177606556</v>
      </c>
      <c r="E312" s="78">
        <f>IFERROR(IF(DarlehenNichtBezahlt*DarlehenIstGut,MonatlicheZahlung,0), 0)</f>
        <v>1798.0273906504115</v>
      </c>
      <c r="F312" s="78">
        <f>IFERROR(IF(DarlehenNichtBezahlt*DarlehenIstGut,Kapital,0), 0)</f>
        <v>1540.846334299061</v>
      </c>
      <c r="G312" s="78">
        <f>IFERROR(IF(DarlehenNichtBezahlt*DarlehenIstGut,ZinsBetrag,0), 0)</f>
        <v>257.18105635135043</v>
      </c>
      <c r="H312" s="78">
        <f>IFERROR(IF(DarlehenNichtBezahlt*DarlehenIstGut,AbschlussSaldo,0), 0)</f>
        <v>86635.515843307716</v>
      </c>
    </row>
    <row r="313" spans="2:8" ht="15">
      <c r="B313" s="76">
        <f>IFERROR(IF(DarlehenNichtBezahlt*DarlehenIstGut,ZahlungNummer,""), "")</f>
        <v>297</v>
      </c>
      <c r="C313" s="77">
        <f>IFERROR(IF(DarlehenNichtBezahlt*DarlehenIstGut,ZahlungsDatum,DarlehensAnfangsDatum), DarlehensAnfangsDatum)</f>
        <v>54760</v>
      </c>
      <c r="D313" s="78">
        <f>IFERROR(IF(DarlehenNichtBezahlt*DarlehenIstGut,DarlehensWert,""), "")</f>
        <v>86635.515843307716</v>
      </c>
      <c r="E313" s="78">
        <f>IFERROR(IF(DarlehenNichtBezahlt*DarlehenIstGut,MonatlicheZahlung,0), 0)</f>
        <v>1798.0273906504115</v>
      </c>
      <c r="F313" s="78">
        <f>IFERROR(IF(DarlehenNichtBezahlt*DarlehenIstGut,Kapital,0), 0)</f>
        <v>1545.3404694407666</v>
      </c>
      <c r="G313" s="78">
        <f>IFERROR(IF(DarlehenNichtBezahlt*DarlehenIstGut,ZinsBetrag,0), 0)</f>
        <v>252.68692120964485</v>
      </c>
      <c r="H313" s="78">
        <f>IFERROR(IF(DarlehenNichtBezahlt*DarlehenIstGut,AbschlussSaldo,0), 0)</f>
        <v>85090.175373866921</v>
      </c>
    </row>
    <row r="314" spans="2:8" ht="15">
      <c r="B314" s="76">
        <f>IFERROR(IF(DarlehenNichtBezahlt*DarlehenIstGut,ZahlungNummer,""), "")</f>
        <v>298</v>
      </c>
      <c r="C314" s="77">
        <f>IFERROR(IF(DarlehenNichtBezahlt*DarlehenIstGut,ZahlungsDatum,DarlehensAnfangsDatum), DarlehensAnfangsDatum)</f>
        <v>54791</v>
      </c>
      <c r="D314" s="78">
        <f>IFERROR(IF(DarlehenNichtBezahlt*DarlehenIstGut,DarlehensWert,""), "")</f>
        <v>85090.175373866921</v>
      </c>
      <c r="E314" s="78">
        <f>IFERROR(IF(DarlehenNichtBezahlt*DarlehenIstGut,MonatlicheZahlung,0), 0)</f>
        <v>1798.0273906504115</v>
      </c>
      <c r="F314" s="78">
        <f>IFERROR(IF(DarlehenNichtBezahlt*DarlehenIstGut,Kapital,0), 0)</f>
        <v>1549.8477124766357</v>
      </c>
      <c r="G314" s="78">
        <f>IFERROR(IF(DarlehenNichtBezahlt*DarlehenIstGut,ZinsBetrag,0), 0)</f>
        <v>248.17967817377598</v>
      </c>
      <c r="H314" s="78">
        <f>IFERROR(IF(DarlehenNichtBezahlt*DarlehenIstGut,AbschlussSaldo,0), 0)</f>
        <v>83540.327661390183</v>
      </c>
    </row>
    <row r="315" spans="2:8" ht="15">
      <c r="B315" s="76">
        <f>IFERROR(IF(DarlehenNichtBezahlt*DarlehenIstGut,ZahlungNummer,""), "")</f>
        <v>299</v>
      </c>
      <c r="C315" s="77">
        <f>IFERROR(IF(DarlehenNichtBezahlt*DarlehenIstGut,ZahlungsDatum,DarlehensAnfangsDatum), DarlehensAnfangsDatum)</f>
        <v>54822</v>
      </c>
      <c r="D315" s="78">
        <f>IFERROR(IF(DarlehenNichtBezahlt*DarlehenIstGut,DarlehensWert,""), "")</f>
        <v>83540.327661390183</v>
      </c>
      <c r="E315" s="78">
        <f>IFERROR(IF(DarlehenNichtBezahlt*DarlehenIstGut,MonatlicheZahlung,0), 0)</f>
        <v>1798.0273906504115</v>
      </c>
      <c r="F315" s="78">
        <f>IFERROR(IF(DarlehenNichtBezahlt*DarlehenIstGut,Kapital,0), 0)</f>
        <v>1554.3681016380258</v>
      </c>
      <c r="G315" s="78">
        <f>IFERROR(IF(DarlehenNichtBezahlt*DarlehenIstGut,ZinsBetrag,0), 0)</f>
        <v>243.65928901238576</v>
      </c>
      <c r="H315" s="78">
        <f>IFERROR(IF(DarlehenNichtBezahlt*DarlehenIstGut,AbschlussSaldo,0), 0)</f>
        <v>81985.95955975214</v>
      </c>
    </row>
    <row r="316" spans="2:8" ht="15">
      <c r="B316" s="76">
        <f>IFERROR(IF(DarlehenNichtBezahlt*DarlehenIstGut,ZahlungNummer,""), "")</f>
        <v>300</v>
      </c>
      <c r="C316" s="77">
        <f>IFERROR(IF(DarlehenNichtBezahlt*DarlehenIstGut,ZahlungsDatum,DarlehensAnfangsDatum), DarlehensAnfangsDatum)</f>
        <v>54850</v>
      </c>
      <c r="D316" s="78">
        <f>IFERROR(IF(DarlehenNichtBezahlt*DarlehenIstGut,DarlehensWert,""), "")</f>
        <v>81985.95955975214</v>
      </c>
      <c r="E316" s="78">
        <f>IFERROR(IF(DarlehenNichtBezahlt*DarlehenIstGut,MonatlicheZahlung,0), 0)</f>
        <v>1798.0273906504115</v>
      </c>
      <c r="F316" s="78">
        <f>IFERROR(IF(DarlehenNichtBezahlt*DarlehenIstGut,Kapital,0), 0)</f>
        <v>1558.9016752678031</v>
      </c>
      <c r="G316" s="78">
        <f>IFERROR(IF(DarlehenNichtBezahlt*DarlehenIstGut,ZinsBetrag,0), 0)</f>
        <v>239.12571538260821</v>
      </c>
      <c r="H316" s="78">
        <f>IFERROR(IF(DarlehenNichtBezahlt*DarlehenIstGut,AbschlussSaldo,0), 0)</f>
        <v>80427.057884484529</v>
      </c>
    </row>
    <row r="317" spans="2:8" ht="15">
      <c r="B317" s="76">
        <f>IFERROR(IF(DarlehenNichtBezahlt*DarlehenIstGut,ZahlungNummer,""), "")</f>
        <v>301</v>
      </c>
      <c r="C317" s="77">
        <f>IFERROR(IF(DarlehenNichtBezahlt*DarlehenIstGut,ZahlungsDatum,DarlehensAnfangsDatum), DarlehensAnfangsDatum)</f>
        <v>54881</v>
      </c>
      <c r="D317" s="78">
        <f>IFERROR(IF(DarlehenNichtBezahlt*DarlehenIstGut,DarlehensWert,""), "")</f>
        <v>80427.057884484529</v>
      </c>
      <c r="E317" s="78">
        <f>IFERROR(IF(DarlehenNichtBezahlt*DarlehenIstGut,MonatlicheZahlung,0), 0)</f>
        <v>1798.0273906504115</v>
      </c>
      <c r="F317" s="78">
        <f>IFERROR(IF(DarlehenNichtBezahlt*DarlehenIstGut,Kapital,0), 0)</f>
        <v>1563.4484718206677</v>
      </c>
      <c r="G317" s="78">
        <f>IFERROR(IF(DarlehenNichtBezahlt*DarlehenIstGut,ZinsBetrag,0), 0)</f>
        <v>234.57891882974374</v>
      </c>
      <c r="H317" s="78">
        <f>IFERROR(IF(DarlehenNichtBezahlt*DarlehenIstGut,AbschlussSaldo,0), 0)</f>
        <v>78863.609412663849</v>
      </c>
    </row>
    <row r="318" spans="2:8" ht="15">
      <c r="B318" s="76">
        <f>IFERROR(IF(DarlehenNichtBezahlt*DarlehenIstGut,ZahlungNummer,""), "")</f>
        <v>302</v>
      </c>
      <c r="C318" s="77">
        <f>IFERROR(IF(DarlehenNichtBezahlt*DarlehenIstGut,ZahlungsDatum,DarlehensAnfangsDatum), DarlehensAnfangsDatum)</f>
        <v>54911</v>
      </c>
      <c r="D318" s="78">
        <f>IFERROR(IF(DarlehenNichtBezahlt*DarlehenIstGut,DarlehensWert,""), "")</f>
        <v>78863.609412663849</v>
      </c>
      <c r="E318" s="78">
        <f>IFERROR(IF(DarlehenNichtBezahlt*DarlehenIstGut,MonatlicheZahlung,0), 0)</f>
        <v>1798.0273906504115</v>
      </c>
      <c r="F318" s="78">
        <f>IFERROR(IF(DarlehenNichtBezahlt*DarlehenIstGut,Kapital,0), 0)</f>
        <v>1568.0085298634779</v>
      </c>
      <c r="G318" s="78">
        <f>IFERROR(IF(DarlehenNichtBezahlt*DarlehenIstGut,ZinsBetrag,0), 0)</f>
        <v>230.01886078693349</v>
      </c>
      <c r="H318" s="78">
        <f>IFERROR(IF(DarlehenNichtBezahlt*DarlehenIstGut,AbschlussSaldo,0), 0)</f>
        <v>77295.60088280018</v>
      </c>
    </row>
    <row r="319" spans="2:8" ht="15">
      <c r="B319" s="76">
        <f>IFERROR(IF(DarlehenNichtBezahlt*DarlehenIstGut,ZahlungNummer,""), "")</f>
        <v>303</v>
      </c>
      <c r="C319" s="77">
        <f>IFERROR(IF(DarlehenNichtBezahlt*DarlehenIstGut,ZahlungsDatum,DarlehensAnfangsDatum), DarlehensAnfangsDatum)</f>
        <v>54942</v>
      </c>
      <c r="D319" s="78">
        <f>IFERROR(IF(DarlehenNichtBezahlt*DarlehenIstGut,DarlehensWert,""), "")</f>
        <v>77295.60088280018</v>
      </c>
      <c r="E319" s="78">
        <f>IFERROR(IF(DarlehenNichtBezahlt*DarlehenIstGut,MonatlicheZahlung,0), 0)</f>
        <v>1798.0273906504115</v>
      </c>
      <c r="F319" s="78">
        <f>IFERROR(IF(DarlehenNichtBezahlt*DarlehenIstGut,Kapital,0), 0)</f>
        <v>1572.5818880755796</v>
      </c>
      <c r="G319" s="78">
        <f>IFERROR(IF(DarlehenNichtBezahlt*DarlehenIstGut,ZinsBetrag,0), 0)</f>
        <v>225.44550257483166</v>
      </c>
      <c r="H319" s="78">
        <f>IFERROR(IF(DarlehenNichtBezahlt*DarlehenIstGut,AbschlussSaldo,0), 0)</f>
        <v>75723.018994724727</v>
      </c>
    </row>
    <row r="320" spans="2:8" ht="15">
      <c r="B320" s="76">
        <f>IFERROR(IF(DarlehenNichtBezahlt*DarlehenIstGut,ZahlungNummer,""), "")</f>
        <v>304</v>
      </c>
      <c r="C320" s="77">
        <f>IFERROR(IF(DarlehenNichtBezahlt*DarlehenIstGut,ZahlungsDatum,DarlehensAnfangsDatum), DarlehensAnfangsDatum)</f>
        <v>54972</v>
      </c>
      <c r="D320" s="78">
        <f>IFERROR(IF(DarlehenNichtBezahlt*DarlehenIstGut,DarlehensWert,""), "")</f>
        <v>75723.018994724727</v>
      </c>
      <c r="E320" s="78">
        <f>IFERROR(IF(DarlehenNichtBezahlt*DarlehenIstGut,MonatlicheZahlung,0), 0)</f>
        <v>1798.0273906504115</v>
      </c>
      <c r="F320" s="78">
        <f>IFERROR(IF(DarlehenNichtBezahlt*DarlehenIstGut,Kapital,0), 0)</f>
        <v>1577.1685852491337</v>
      </c>
      <c r="G320" s="78">
        <f>IFERROR(IF(DarlehenNichtBezahlt*DarlehenIstGut,ZinsBetrag,0), 0)</f>
        <v>220.85880540127786</v>
      </c>
      <c r="H320" s="78">
        <f>IFERROR(IF(DarlehenNichtBezahlt*DarlehenIstGut,AbschlussSaldo,0), 0)</f>
        <v>74145.850409475737</v>
      </c>
    </row>
    <row r="321" spans="2:8" ht="15">
      <c r="B321" s="76">
        <f>IFERROR(IF(DarlehenNichtBezahlt*DarlehenIstGut,ZahlungNummer,""), "")</f>
        <v>305</v>
      </c>
      <c r="C321" s="77">
        <f>IFERROR(IF(DarlehenNichtBezahlt*DarlehenIstGut,ZahlungsDatum,DarlehensAnfangsDatum), DarlehensAnfangsDatum)</f>
        <v>55003</v>
      </c>
      <c r="D321" s="78">
        <f>IFERROR(IF(DarlehenNichtBezahlt*DarlehenIstGut,DarlehensWert,""), "")</f>
        <v>74145.850409475737</v>
      </c>
      <c r="E321" s="78">
        <f>IFERROR(IF(DarlehenNichtBezahlt*DarlehenIstGut,MonatlicheZahlung,0), 0)</f>
        <v>1798.0273906504115</v>
      </c>
      <c r="F321" s="78">
        <f>IFERROR(IF(DarlehenNichtBezahlt*DarlehenIstGut,Kapital,0), 0)</f>
        <v>1581.7686602894437</v>
      </c>
      <c r="G321" s="78">
        <f>IFERROR(IF(DarlehenNichtBezahlt*DarlehenIstGut,ZinsBetrag,0), 0)</f>
        <v>216.25873036096789</v>
      </c>
      <c r="H321" s="78">
        <f>IFERROR(IF(DarlehenNichtBezahlt*DarlehenIstGut,AbschlussSaldo,0), 0)</f>
        <v>72564.081749186385</v>
      </c>
    </row>
    <row r="322" spans="2:8" ht="15">
      <c r="B322" s="76">
        <f>IFERROR(IF(DarlehenNichtBezahlt*DarlehenIstGut,ZahlungNummer,""), "")</f>
        <v>306</v>
      </c>
      <c r="C322" s="77">
        <f>IFERROR(IF(DarlehenNichtBezahlt*DarlehenIstGut,ZahlungsDatum,DarlehensAnfangsDatum), DarlehensAnfangsDatum)</f>
        <v>55034</v>
      </c>
      <c r="D322" s="78">
        <f>IFERROR(IF(DarlehenNichtBezahlt*DarlehenIstGut,DarlehensWert,""), "")</f>
        <v>72564.081749186385</v>
      </c>
      <c r="E322" s="78">
        <f>IFERROR(IF(DarlehenNichtBezahlt*DarlehenIstGut,MonatlicheZahlung,0), 0)</f>
        <v>1798.0273906504115</v>
      </c>
      <c r="F322" s="78">
        <f>IFERROR(IF(DarlehenNichtBezahlt*DarlehenIstGut,Kapital,0), 0)</f>
        <v>1586.382152215288</v>
      </c>
      <c r="G322" s="78">
        <f>IFERROR(IF(DarlehenNichtBezahlt*DarlehenIstGut,ZinsBetrag,0), 0)</f>
        <v>211.64523843512373</v>
      </c>
      <c r="H322" s="78">
        <f>IFERROR(IF(DarlehenNichtBezahlt*DarlehenIstGut,AbschlussSaldo,0), 0)</f>
        <v>70977.699596971041</v>
      </c>
    </row>
    <row r="323" spans="2:8" ht="15">
      <c r="B323" s="76">
        <f>IFERROR(IF(DarlehenNichtBezahlt*DarlehenIstGut,ZahlungNummer,""), "")</f>
        <v>307</v>
      </c>
      <c r="C323" s="77">
        <f>IFERROR(IF(DarlehenNichtBezahlt*DarlehenIstGut,ZahlungsDatum,DarlehensAnfangsDatum), DarlehensAnfangsDatum)</f>
        <v>55064</v>
      </c>
      <c r="D323" s="78">
        <f>IFERROR(IF(DarlehenNichtBezahlt*DarlehenIstGut,DarlehensWert,""), "")</f>
        <v>70977.699596971041</v>
      </c>
      <c r="E323" s="78">
        <f>IFERROR(IF(DarlehenNichtBezahlt*DarlehenIstGut,MonatlicheZahlung,0), 0)</f>
        <v>1798.0273906504115</v>
      </c>
      <c r="F323" s="78">
        <f>IFERROR(IF(DarlehenNichtBezahlt*DarlehenIstGut,Kapital,0), 0)</f>
        <v>1591.0091001592491</v>
      </c>
      <c r="G323" s="78">
        <f>IFERROR(IF(DarlehenNichtBezahlt*DarlehenIstGut,ZinsBetrag,0), 0)</f>
        <v>207.01829049116245</v>
      </c>
      <c r="H323" s="78">
        <f>IFERROR(IF(DarlehenNichtBezahlt*DarlehenIstGut,AbschlussSaldo,0), 0)</f>
        <v>69386.690496811643</v>
      </c>
    </row>
    <row r="324" spans="2:8" ht="15">
      <c r="B324" s="76">
        <f>IFERROR(IF(DarlehenNichtBezahlt*DarlehenIstGut,ZahlungNummer,""), "")</f>
        <v>308</v>
      </c>
      <c r="C324" s="77">
        <f>IFERROR(IF(DarlehenNichtBezahlt*DarlehenIstGut,ZahlungsDatum,DarlehensAnfangsDatum), DarlehensAnfangsDatum)</f>
        <v>55095</v>
      </c>
      <c r="D324" s="78">
        <f>IFERROR(IF(DarlehenNichtBezahlt*DarlehenIstGut,DarlehensWert,""), "")</f>
        <v>69386.690496811643</v>
      </c>
      <c r="E324" s="78">
        <f>IFERROR(IF(DarlehenNichtBezahlt*DarlehenIstGut,MonatlicheZahlung,0), 0)</f>
        <v>1798.0273906504115</v>
      </c>
      <c r="F324" s="78">
        <f>IFERROR(IF(DarlehenNichtBezahlt*DarlehenIstGut,Kapital,0), 0)</f>
        <v>1595.6495433680468</v>
      </c>
      <c r="G324" s="78">
        <f>IFERROR(IF(DarlehenNichtBezahlt*DarlehenIstGut,ZinsBetrag,0), 0)</f>
        <v>202.37784728236463</v>
      </c>
      <c r="H324" s="78">
        <f>IFERROR(IF(DarlehenNichtBezahlt*DarlehenIstGut,AbschlussSaldo,0), 0)</f>
        <v>67791.040953443502</v>
      </c>
    </row>
    <row r="325" spans="2:8" ht="15">
      <c r="B325" s="76">
        <f>IFERROR(IF(DarlehenNichtBezahlt*DarlehenIstGut,ZahlungNummer,""), "")</f>
        <v>309</v>
      </c>
      <c r="C325" s="77">
        <f>IFERROR(IF(DarlehenNichtBezahlt*DarlehenIstGut,ZahlungsDatum,DarlehensAnfangsDatum), DarlehensAnfangsDatum)</f>
        <v>55125</v>
      </c>
      <c r="D325" s="78">
        <f>IFERROR(IF(DarlehenNichtBezahlt*DarlehenIstGut,DarlehensWert,""), "")</f>
        <v>67791.040953443502</v>
      </c>
      <c r="E325" s="78">
        <f>IFERROR(IF(DarlehenNichtBezahlt*DarlehenIstGut,MonatlicheZahlung,0), 0)</f>
        <v>1798.0273906504115</v>
      </c>
      <c r="F325" s="78">
        <f>IFERROR(IF(DarlehenNichtBezahlt*DarlehenIstGut,Kapital,0), 0)</f>
        <v>1600.3035212028703</v>
      </c>
      <c r="G325" s="78">
        <f>IFERROR(IF(DarlehenNichtBezahlt*DarlehenIstGut,ZinsBetrag,0), 0)</f>
        <v>197.72386944754115</v>
      </c>
      <c r="H325" s="78">
        <f>IFERROR(IF(DarlehenNichtBezahlt*DarlehenIstGut,AbschlussSaldo,0), 0)</f>
        <v>66190.737432240741</v>
      </c>
    </row>
    <row r="326" spans="2:8" ht="15">
      <c r="B326" s="76">
        <f>IFERROR(IF(DarlehenNichtBezahlt*DarlehenIstGut,ZahlungNummer,""), "")</f>
        <v>310</v>
      </c>
      <c r="C326" s="77">
        <f>IFERROR(IF(DarlehenNichtBezahlt*DarlehenIstGut,ZahlungsDatum,DarlehensAnfangsDatum), DarlehensAnfangsDatum)</f>
        <v>55156</v>
      </c>
      <c r="D326" s="78">
        <f>IFERROR(IF(DarlehenNichtBezahlt*DarlehenIstGut,DarlehensWert,""), "")</f>
        <v>66190.737432240741</v>
      </c>
      <c r="E326" s="78">
        <f>IFERROR(IF(DarlehenNichtBezahlt*DarlehenIstGut,MonatlicheZahlung,0), 0)</f>
        <v>1798.0273906504115</v>
      </c>
      <c r="F326" s="78">
        <f>IFERROR(IF(DarlehenNichtBezahlt*DarlehenIstGut,Kapital,0), 0)</f>
        <v>1604.971073139712</v>
      </c>
      <c r="G326" s="78">
        <f>IFERROR(IF(DarlehenNichtBezahlt*DarlehenIstGut,ZinsBetrag,0), 0)</f>
        <v>193.05631751069942</v>
      </c>
      <c r="H326" s="78">
        <f>IFERROR(IF(DarlehenNichtBezahlt*DarlehenIstGut,AbschlussSaldo,0), 0)</f>
        <v>64585.766359101166</v>
      </c>
    </row>
    <row r="327" spans="2:8" ht="15">
      <c r="B327" s="76">
        <f>IFERROR(IF(DarlehenNichtBezahlt*DarlehenIstGut,ZahlungNummer,""), "")</f>
        <v>311</v>
      </c>
      <c r="C327" s="77">
        <f>IFERROR(IF(DarlehenNichtBezahlt*DarlehenIstGut,ZahlungsDatum,DarlehensAnfangsDatum), DarlehensAnfangsDatum)</f>
        <v>55187</v>
      </c>
      <c r="D327" s="78">
        <f>IFERROR(IF(DarlehenNichtBezahlt*DarlehenIstGut,DarlehensWert,""), "")</f>
        <v>64585.766359101166</v>
      </c>
      <c r="E327" s="78">
        <f>IFERROR(IF(DarlehenNichtBezahlt*DarlehenIstGut,MonatlicheZahlung,0), 0)</f>
        <v>1798.0273906504115</v>
      </c>
      <c r="F327" s="78">
        <f>IFERROR(IF(DarlehenNichtBezahlt*DarlehenIstGut,Kapital,0), 0)</f>
        <v>1609.6522387697028</v>
      </c>
      <c r="G327" s="78">
        <f>IFERROR(IF(DarlehenNichtBezahlt*DarlehenIstGut,ZinsBetrag,0), 0)</f>
        <v>188.37515188070861</v>
      </c>
      <c r="H327" s="78">
        <f>IFERROR(IF(DarlehenNichtBezahlt*DarlehenIstGut,AbschlussSaldo,0), 0)</f>
        <v>62976.114120331244</v>
      </c>
    </row>
    <row r="328" spans="2:8" ht="15">
      <c r="B328" s="76">
        <f>IFERROR(IF(DarlehenNichtBezahlt*DarlehenIstGut,ZahlungNummer,""), "")</f>
        <v>312</v>
      </c>
      <c r="C328" s="77">
        <f>IFERROR(IF(DarlehenNichtBezahlt*DarlehenIstGut,ZahlungsDatum,DarlehensAnfangsDatum), DarlehensAnfangsDatum)</f>
        <v>55215</v>
      </c>
      <c r="D328" s="78">
        <f>IFERROR(IF(DarlehenNichtBezahlt*DarlehenIstGut,DarlehensWert,""), "")</f>
        <v>62976.114120331244</v>
      </c>
      <c r="E328" s="78">
        <f>IFERROR(IF(DarlehenNichtBezahlt*DarlehenIstGut,MonatlicheZahlung,0), 0)</f>
        <v>1798.0273906504115</v>
      </c>
      <c r="F328" s="78">
        <f>IFERROR(IF(DarlehenNichtBezahlt*DarlehenIstGut,Kapital,0), 0)</f>
        <v>1614.3470577994476</v>
      </c>
      <c r="G328" s="78">
        <f>IFERROR(IF(DarlehenNichtBezahlt*DarlehenIstGut,ZinsBetrag,0), 0)</f>
        <v>183.68033285096365</v>
      </c>
      <c r="H328" s="78">
        <f>IFERROR(IF(DarlehenNichtBezahlt*DarlehenIstGut,AbschlussSaldo,0), 0)</f>
        <v>61361.767062531901</v>
      </c>
    </row>
    <row r="329" spans="2:8" ht="15">
      <c r="B329" s="76">
        <f>IFERROR(IF(DarlehenNichtBezahlt*DarlehenIstGut,ZahlungNummer,""), "")</f>
        <v>313</v>
      </c>
      <c r="C329" s="77">
        <f>IFERROR(IF(DarlehenNichtBezahlt*DarlehenIstGut,ZahlungsDatum,DarlehensAnfangsDatum), DarlehensAnfangsDatum)</f>
        <v>55246</v>
      </c>
      <c r="D329" s="78">
        <f>IFERROR(IF(DarlehenNichtBezahlt*DarlehenIstGut,DarlehensWert,""), "")</f>
        <v>61361.767062531901</v>
      </c>
      <c r="E329" s="78">
        <f>IFERROR(IF(DarlehenNichtBezahlt*DarlehenIstGut,MonatlicheZahlung,0), 0)</f>
        <v>1798.0273906504115</v>
      </c>
      <c r="F329" s="78">
        <f>IFERROR(IF(DarlehenNichtBezahlt*DarlehenIstGut,Kapital,0), 0)</f>
        <v>1619.0555700513628</v>
      </c>
      <c r="G329" s="78">
        <f>IFERROR(IF(DarlehenNichtBezahlt*DarlehenIstGut,ZinsBetrag,0), 0)</f>
        <v>178.97182059904861</v>
      </c>
      <c r="H329" s="78">
        <f>IFERROR(IF(DarlehenNichtBezahlt*DarlehenIstGut,AbschlussSaldo,0), 0)</f>
        <v>59742.711492480477</v>
      </c>
    </row>
    <row r="330" spans="2:8" ht="15">
      <c r="B330" s="76">
        <f>IFERROR(IF(DarlehenNichtBezahlt*DarlehenIstGut,ZahlungNummer,""), "")</f>
        <v>314</v>
      </c>
      <c r="C330" s="77">
        <f>IFERROR(IF(DarlehenNichtBezahlt*DarlehenIstGut,ZahlungsDatum,DarlehensAnfangsDatum), DarlehensAnfangsDatum)</f>
        <v>55276</v>
      </c>
      <c r="D330" s="78">
        <f>IFERROR(IF(DarlehenNichtBezahlt*DarlehenIstGut,DarlehensWert,""), "")</f>
        <v>59742.711492480477</v>
      </c>
      <c r="E330" s="78">
        <f>IFERROR(IF(DarlehenNichtBezahlt*DarlehenIstGut,MonatlicheZahlung,0), 0)</f>
        <v>1798.0273906504115</v>
      </c>
      <c r="F330" s="78">
        <f>IFERROR(IF(DarlehenNichtBezahlt*DarlehenIstGut,Kapital,0), 0)</f>
        <v>1623.7778154640127</v>
      </c>
      <c r="G330" s="78">
        <f>IFERROR(IF(DarlehenNichtBezahlt*DarlehenIstGut,ZinsBetrag,0), 0)</f>
        <v>174.2495751863988</v>
      </c>
      <c r="H330" s="78">
        <f>IFERROR(IF(DarlehenNichtBezahlt*DarlehenIstGut,AbschlussSaldo,0), 0)</f>
        <v>58118.933677016408</v>
      </c>
    </row>
    <row r="331" spans="2:8" ht="15">
      <c r="B331" s="76">
        <f>IFERROR(IF(DarlehenNichtBezahlt*DarlehenIstGut,ZahlungNummer,""), "")</f>
        <v>315</v>
      </c>
      <c r="C331" s="77">
        <f>IFERROR(IF(DarlehenNichtBezahlt*DarlehenIstGut,ZahlungsDatum,DarlehensAnfangsDatum), DarlehensAnfangsDatum)</f>
        <v>55307</v>
      </c>
      <c r="D331" s="78">
        <f>IFERROR(IF(DarlehenNichtBezahlt*DarlehenIstGut,DarlehensWert,""), "")</f>
        <v>58118.933677016408</v>
      </c>
      <c r="E331" s="78">
        <f>IFERROR(IF(DarlehenNichtBezahlt*DarlehenIstGut,MonatlicheZahlung,0), 0)</f>
        <v>1798.0273906504115</v>
      </c>
      <c r="F331" s="78">
        <f>IFERROR(IF(DarlehenNichtBezahlt*DarlehenIstGut,Kapital,0), 0)</f>
        <v>1628.5138340924493</v>
      </c>
      <c r="G331" s="78">
        <f>IFERROR(IF(DarlehenNichtBezahlt*DarlehenIstGut,ZinsBetrag,0), 0)</f>
        <v>169.51355655796206</v>
      </c>
      <c r="H331" s="78">
        <f>IFERROR(IF(DarlehenNichtBezahlt*DarlehenIstGut,AbschlussSaldo,0), 0)</f>
        <v>56490.419842923991</v>
      </c>
    </row>
    <row r="332" spans="2:8" ht="15">
      <c r="B332" s="76">
        <f>IFERROR(IF(DarlehenNichtBezahlt*DarlehenIstGut,ZahlungNummer,""), "")</f>
        <v>316</v>
      </c>
      <c r="C332" s="77">
        <f>IFERROR(IF(DarlehenNichtBezahlt*DarlehenIstGut,ZahlungsDatum,DarlehensAnfangsDatum), DarlehensAnfangsDatum)</f>
        <v>55337</v>
      </c>
      <c r="D332" s="78">
        <f>IFERROR(IF(DarlehenNichtBezahlt*DarlehenIstGut,DarlehensWert,""), "")</f>
        <v>56490.419842923991</v>
      </c>
      <c r="E332" s="78">
        <f>IFERROR(IF(DarlehenNichtBezahlt*DarlehenIstGut,MonatlicheZahlung,0), 0)</f>
        <v>1798.0273906504115</v>
      </c>
      <c r="F332" s="78">
        <f>IFERROR(IF(DarlehenNichtBezahlt*DarlehenIstGut,Kapital,0), 0)</f>
        <v>1633.2636661085526</v>
      </c>
      <c r="G332" s="78">
        <f>IFERROR(IF(DarlehenNichtBezahlt*DarlehenIstGut,ZinsBetrag,0), 0)</f>
        <v>164.76372454185912</v>
      </c>
      <c r="H332" s="78">
        <f>IFERROR(IF(DarlehenNichtBezahlt*DarlehenIstGut,AbschlussSaldo,0), 0)</f>
        <v>54857.156176815508</v>
      </c>
    </row>
    <row r="333" spans="2:8" ht="15">
      <c r="B333" s="76">
        <f>IFERROR(IF(DarlehenNichtBezahlt*DarlehenIstGut,ZahlungNummer,""), "")</f>
        <v>317</v>
      </c>
      <c r="C333" s="77">
        <f>IFERROR(IF(DarlehenNichtBezahlt*DarlehenIstGut,ZahlungsDatum,DarlehensAnfangsDatum), DarlehensAnfangsDatum)</f>
        <v>55368</v>
      </c>
      <c r="D333" s="78">
        <f>IFERROR(IF(DarlehenNichtBezahlt*DarlehenIstGut,DarlehensWert,""), "")</f>
        <v>54857.156176815508</v>
      </c>
      <c r="E333" s="78">
        <f>IFERROR(IF(DarlehenNichtBezahlt*DarlehenIstGut,MonatlicheZahlung,0), 0)</f>
        <v>1798.0273906504115</v>
      </c>
      <c r="F333" s="78">
        <f>IFERROR(IF(DarlehenNichtBezahlt*DarlehenIstGut,Kapital,0), 0)</f>
        <v>1638.0273518013689</v>
      </c>
      <c r="G333" s="78">
        <f>IFERROR(IF(DarlehenNichtBezahlt*DarlehenIstGut,ZinsBetrag,0), 0)</f>
        <v>160.00003884904251</v>
      </c>
      <c r="H333" s="78">
        <f>IFERROR(IF(DarlehenNichtBezahlt*DarlehenIstGut,AbschlussSaldo,0), 0)</f>
        <v>53219.128825013991</v>
      </c>
    </row>
    <row r="334" spans="2:8" ht="15">
      <c r="B334" s="76">
        <f>IFERROR(IF(DarlehenNichtBezahlt*DarlehenIstGut,ZahlungNummer,""), "")</f>
        <v>318</v>
      </c>
      <c r="C334" s="77">
        <f>IFERROR(IF(DarlehenNichtBezahlt*DarlehenIstGut,ZahlungsDatum,DarlehensAnfangsDatum), DarlehensAnfangsDatum)</f>
        <v>55399</v>
      </c>
      <c r="D334" s="78">
        <f>IFERROR(IF(DarlehenNichtBezahlt*DarlehenIstGut,DarlehensWert,""), "")</f>
        <v>53219.128825013991</v>
      </c>
      <c r="E334" s="78">
        <f>IFERROR(IF(DarlehenNichtBezahlt*DarlehenIstGut,MonatlicheZahlung,0), 0)</f>
        <v>1798.0273906504115</v>
      </c>
      <c r="F334" s="78">
        <f>IFERROR(IF(DarlehenNichtBezahlt*DarlehenIstGut,Kapital,0), 0)</f>
        <v>1642.8049315774563</v>
      </c>
      <c r="G334" s="78">
        <f>IFERROR(IF(DarlehenNichtBezahlt*DarlehenIstGut,ZinsBetrag,0), 0)</f>
        <v>155.22245907295516</v>
      </c>
      <c r="H334" s="78">
        <f>IFERROR(IF(DarlehenNichtBezahlt*DarlehenIstGut,AbschlussSaldo,0), 0)</f>
        <v>51576.32389343658</v>
      </c>
    </row>
    <row r="335" spans="2:8" ht="15">
      <c r="B335" s="76">
        <f>IFERROR(IF(DarlehenNichtBezahlt*DarlehenIstGut,ZahlungNummer,""), "")</f>
        <v>319</v>
      </c>
      <c r="C335" s="77">
        <f>IFERROR(IF(DarlehenNichtBezahlt*DarlehenIstGut,ZahlungsDatum,DarlehensAnfangsDatum), DarlehensAnfangsDatum)</f>
        <v>55429</v>
      </c>
      <c r="D335" s="78">
        <f>IFERROR(IF(DarlehenNichtBezahlt*DarlehenIstGut,DarlehensWert,""), "")</f>
        <v>51576.32389343658</v>
      </c>
      <c r="E335" s="78">
        <f>IFERROR(IF(DarlehenNichtBezahlt*DarlehenIstGut,MonatlicheZahlung,0), 0)</f>
        <v>1798.0273906504115</v>
      </c>
      <c r="F335" s="78">
        <f>IFERROR(IF(DarlehenNichtBezahlt*DarlehenIstGut,Kapital,0), 0)</f>
        <v>1647.5964459612239</v>
      </c>
      <c r="G335" s="78">
        <f>IFERROR(IF(DarlehenNichtBezahlt*DarlehenIstGut,ZinsBetrag,0), 0)</f>
        <v>150.43094468918758</v>
      </c>
      <c r="H335" s="78">
        <f>IFERROR(IF(DarlehenNichtBezahlt*DarlehenIstGut,AbschlussSaldo,0), 0)</f>
        <v>49928.727447475307</v>
      </c>
    </row>
    <row r="336" spans="2:8" ht="15">
      <c r="B336" s="76">
        <f>IFERROR(IF(DarlehenNichtBezahlt*DarlehenIstGut,ZahlungNummer,""), "")</f>
        <v>320</v>
      </c>
      <c r="C336" s="77">
        <f>IFERROR(IF(DarlehenNichtBezahlt*DarlehenIstGut,ZahlungsDatum,DarlehensAnfangsDatum), DarlehensAnfangsDatum)</f>
        <v>55460</v>
      </c>
      <c r="D336" s="78">
        <f>IFERROR(IF(DarlehenNichtBezahlt*DarlehenIstGut,DarlehensWert,""), "")</f>
        <v>49928.727447475307</v>
      </c>
      <c r="E336" s="78">
        <f>IFERROR(IF(DarlehenNichtBezahlt*DarlehenIstGut,MonatlicheZahlung,0), 0)</f>
        <v>1798.0273906504115</v>
      </c>
      <c r="F336" s="78">
        <f>IFERROR(IF(DarlehenNichtBezahlt*DarlehenIstGut,Kapital,0), 0)</f>
        <v>1652.4019355952776</v>
      </c>
      <c r="G336" s="78">
        <f>IFERROR(IF(DarlehenNichtBezahlt*DarlehenIstGut,ZinsBetrag,0), 0)</f>
        <v>145.62545505513404</v>
      </c>
      <c r="H336" s="78">
        <f>IFERROR(IF(DarlehenNichtBezahlt*DarlehenIstGut,AbschlussSaldo,0), 0)</f>
        <v>48276.325511880219</v>
      </c>
    </row>
    <row r="337" spans="2:8" ht="15">
      <c r="B337" s="76">
        <f>IFERROR(IF(DarlehenNichtBezahlt*DarlehenIstGut,ZahlungNummer,""), "")</f>
        <v>321</v>
      </c>
      <c r="C337" s="77">
        <f>IFERROR(IF(DarlehenNichtBezahlt*DarlehenIstGut,ZahlungsDatum,DarlehensAnfangsDatum), DarlehensAnfangsDatum)</f>
        <v>55490</v>
      </c>
      <c r="D337" s="78">
        <f>IFERROR(IF(DarlehenNichtBezahlt*DarlehenIstGut,DarlehensWert,""), "")</f>
        <v>48276.325511880219</v>
      </c>
      <c r="E337" s="78">
        <f>IFERROR(IF(DarlehenNichtBezahlt*DarlehenIstGut,MonatlicheZahlung,0), 0)</f>
        <v>1798.0273906504115</v>
      </c>
      <c r="F337" s="78">
        <f>IFERROR(IF(DarlehenNichtBezahlt*DarlehenIstGut,Kapital,0), 0)</f>
        <v>1657.2214412407636</v>
      </c>
      <c r="G337" s="78">
        <f>IFERROR(IF(DarlehenNichtBezahlt*DarlehenIstGut,ZinsBetrag,0), 0)</f>
        <v>140.80594940964781</v>
      </c>
      <c r="H337" s="78">
        <f>IFERROR(IF(DarlehenNichtBezahlt*DarlehenIstGut,AbschlussSaldo,0), 0)</f>
        <v>46619.104070639471</v>
      </c>
    </row>
    <row r="338" spans="2:8" ht="15">
      <c r="B338" s="76">
        <f>IFERROR(IF(DarlehenNichtBezahlt*DarlehenIstGut,ZahlungNummer,""), "")</f>
        <v>322</v>
      </c>
      <c r="C338" s="77">
        <f>IFERROR(IF(DarlehenNichtBezahlt*DarlehenIstGut,ZahlungsDatum,DarlehensAnfangsDatum), DarlehensAnfangsDatum)</f>
        <v>55521</v>
      </c>
      <c r="D338" s="78">
        <f>IFERROR(IF(DarlehenNichtBezahlt*DarlehenIstGut,DarlehensWert,""), "")</f>
        <v>46619.104070639471</v>
      </c>
      <c r="E338" s="78">
        <f>IFERROR(IF(DarlehenNichtBezahlt*DarlehenIstGut,MonatlicheZahlung,0), 0)</f>
        <v>1798.0273906504115</v>
      </c>
      <c r="F338" s="78">
        <f>IFERROR(IF(DarlehenNichtBezahlt*DarlehenIstGut,Kapital,0), 0)</f>
        <v>1662.0550037777161</v>
      </c>
      <c r="G338" s="78">
        <f>IFERROR(IF(DarlehenNichtBezahlt*DarlehenIstGut,ZinsBetrag,0), 0)</f>
        <v>135.97238687269558</v>
      </c>
      <c r="H338" s="78">
        <f>IFERROR(IF(DarlehenNichtBezahlt*DarlehenIstGut,AbschlussSaldo,0), 0)</f>
        <v>44957.049066861859</v>
      </c>
    </row>
    <row r="339" spans="2:8" ht="15">
      <c r="B339" s="76">
        <f>IFERROR(IF(DarlehenNichtBezahlt*DarlehenIstGut,ZahlungNummer,""), "")</f>
        <v>323</v>
      </c>
      <c r="C339" s="77">
        <f>IFERROR(IF(DarlehenNichtBezahlt*DarlehenIstGut,ZahlungsDatum,DarlehensAnfangsDatum), DarlehensAnfangsDatum)</f>
        <v>55552</v>
      </c>
      <c r="D339" s="78">
        <f>IFERROR(IF(DarlehenNichtBezahlt*DarlehenIstGut,DarlehensWert,""), "")</f>
        <v>44957.049066861859</v>
      </c>
      <c r="E339" s="78">
        <f>IFERROR(IF(DarlehenNichtBezahlt*DarlehenIstGut,MonatlicheZahlung,0), 0)</f>
        <v>1798.0273906504115</v>
      </c>
      <c r="F339" s="78">
        <f>IFERROR(IF(DarlehenNichtBezahlt*DarlehenIstGut,Kapital,0), 0)</f>
        <v>1666.9026642054012</v>
      </c>
      <c r="G339" s="78">
        <f>IFERROR(IF(DarlehenNichtBezahlt*DarlehenIstGut,ZinsBetrag,0), 0)</f>
        <v>131.12472644501057</v>
      </c>
      <c r="H339" s="78">
        <f>IFERROR(IF(DarlehenNichtBezahlt*DarlehenIstGut,AbschlussSaldo,0), 0)</f>
        <v>43290.146402656334</v>
      </c>
    </row>
    <row r="340" spans="2:8" ht="15">
      <c r="B340" s="76">
        <f>IFERROR(IF(DarlehenNichtBezahlt*DarlehenIstGut,ZahlungNummer,""), "")</f>
        <v>324</v>
      </c>
      <c r="C340" s="77">
        <f>IFERROR(IF(DarlehenNichtBezahlt*DarlehenIstGut,ZahlungsDatum,DarlehensAnfangsDatum), DarlehensAnfangsDatum)</f>
        <v>55581</v>
      </c>
      <c r="D340" s="78">
        <f>IFERROR(IF(DarlehenNichtBezahlt*DarlehenIstGut,DarlehensWert,""), "")</f>
        <v>43290.146402656334</v>
      </c>
      <c r="E340" s="78">
        <f>IFERROR(IF(DarlehenNichtBezahlt*DarlehenIstGut,MonatlicheZahlung,0), 0)</f>
        <v>1798.0273906504115</v>
      </c>
      <c r="F340" s="78">
        <f>IFERROR(IF(DarlehenNichtBezahlt*DarlehenIstGut,Kapital,0), 0)</f>
        <v>1671.7644636426664</v>
      </c>
      <c r="G340" s="78">
        <f>IFERROR(IF(DarlehenNichtBezahlt*DarlehenIstGut,ZinsBetrag,0), 0)</f>
        <v>126.26292700774482</v>
      </c>
      <c r="H340" s="78">
        <f>IFERROR(IF(DarlehenNichtBezahlt*DarlehenIstGut,AbschlussSaldo,0), 0)</f>
        <v>41618.381939013721</v>
      </c>
    </row>
    <row r="341" spans="2:8" ht="15">
      <c r="B341" s="76">
        <f>IFERROR(IF(DarlehenNichtBezahlt*DarlehenIstGut,ZahlungNummer,""), "")</f>
        <v>325</v>
      </c>
      <c r="C341" s="77">
        <f>IFERROR(IF(DarlehenNichtBezahlt*DarlehenIstGut,ZahlungsDatum,DarlehensAnfangsDatum), DarlehensAnfangsDatum)</f>
        <v>55612</v>
      </c>
      <c r="D341" s="78">
        <f>IFERROR(IF(DarlehenNichtBezahlt*DarlehenIstGut,DarlehensWert,""), "")</f>
        <v>41618.381939013721</v>
      </c>
      <c r="E341" s="78">
        <f>IFERROR(IF(DarlehenNichtBezahlt*DarlehenIstGut,MonatlicheZahlung,0), 0)</f>
        <v>1798.0273906504115</v>
      </c>
      <c r="F341" s="78">
        <f>IFERROR(IF(DarlehenNichtBezahlt*DarlehenIstGut,Kapital,0), 0)</f>
        <v>1676.6404433282912</v>
      </c>
      <c r="G341" s="78">
        <f>IFERROR(IF(DarlehenNichtBezahlt*DarlehenIstGut,ZinsBetrag,0), 0)</f>
        <v>121.38694732212035</v>
      </c>
      <c r="H341" s="78">
        <f>IFERROR(IF(DarlehenNichtBezahlt*DarlehenIstGut,AbschlussSaldo,0), 0)</f>
        <v>39941.741495685419</v>
      </c>
    </row>
    <row r="342" spans="2:8" ht="15">
      <c r="B342" s="76">
        <f>IFERROR(IF(DarlehenNichtBezahlt*DarlehenIstGut,ZahlungNummer,""), "")</f>
        <v>326</v>
      </c>
      <c r="C342" s="77">
        <f>IFERROR(IF(DarlehenNichtBezahlt*DarlehenIstGut,ZahlungsDatum,DarlehensAnfangsDatum), DarlehensAnfangsDatum)</f>
        <v>55642</v>
      </c>
      <c r="D342" s="78">
        <f>IFERROR(IF(DarlehenNichtBezahlt*DarlehenIstGut,DarlehensWert,""), "")</f>
        <v>39941.741495685419</v>
      </c>
      <c r="E342" s="78">
        <f>IFERROR(IF(DarlehenNichtBezahlt*DarlehenIstGut,MonatlicheZahlung,0), 0)</f>
        <v>1798.0273906504115</v>
      </c>
      <c r="F342" s="78">
        <f>IFERROR(IF(DarlehenNichtBezahlt*DarlehenIstGut,Kapital,0), 0)</f>
        <v>1681.5306446213322</v>
      </c>
      <c r="G342" s="78">
        <f>IFERROR(IF(DarlehenNichtBezahlt*DarlehenIstGut,ZinsBetrag,0), 0)</f>
        <v>116.49674602907953</v>
      </c>
      <c r="H342" s="78">
        <f>IFERROR(IF(DarlehenNichtBezahlt*DarlehenIstGut,AbschlussSaldo,0), 0)</f>
        <v>38260.210851064301</v>
      </c>
    </row>
    <row r="343" spans="2:8" ht="15">
      <c r="B343" s="76">
        <f>IFERROR(IF(DarlehenNichtBezahlt*DarlehenIstGut,ZahlungNummer,""), "")</f>
        <v>327</v>
      </c>
      <c r="C343" s="77">
        <f>IFERROR(IF(DarlehenNichtBezahlt*DarlehenIstGut,ZahlungsDatum,DarlehensAnfangsDatum), DarlehensAnfangsDatum)</f>
        <v>55673</v>
      </c>
      <c r="D343" s="78">
        <f>IFERROR(IF(DarlehenNichtBezahlt*DarlehenIstGut,DarlehensWert,""), "")</f>
        <v>38260.210851064301</v>
      </c>
      <c r="E343" s="78">
        <f>IFERROR(IF(DarlehenNichtBezahlt*DarlehenIstGut,MonatlicheZahlung,0), 0)</f>
        <v>1798.0273906504115</v>
      </c>
      <c r="F343" s="78">
        <f>IFERROR(IF(DarlehenNichtBezahlt*DarlehenIstGut,Kapital,0), 0)</f>
        <v>1686.4351090014777</v>
      </c>
      <c r="G343" s="78">
        <f>IFERROR(IF(DarlehenNichtBezahlt*DarlehenIstGut,ZinsBetrag,0), 0)</f>
        <v>111.59228164893396</v>
      </c>
      <c r="H343" s="78">
        <f>IFERROR(IF(DarlehenNichtBezahlt*DarlehenIstGut,AbschlussSaldo,0), 0)</f>
        <v>36573.775742062484</v>
      </c>
    </row>
    <row r="344" spans="2:8" ht="15">
      <c r="B344" s="76">
        <f>IFERROR(IF(DarlehenNichtBezahlt*DarlehenIstGut,ZahlungNummer,""), "")</f>
        <v>328</v>
      </c>
      <c r="C344" s="77">
        <f>IFERROR(IF(DarlehenNichtBezahlt*DarlehenIstGut,ZahlungsDatum,DarlehensAnfangsDatum), DarlehensAnfangsDatum)</f>
        <v>55703</v>
      </c>
      <c r="D344" s="78">
        <f>IFERROR(IF(DarlehenNichtBezahlt*DarlehenIstGut,DarlehensWert,""), "")</f>
        <v>36573.775742062484</v>
      </c>
      <c r="E344" s="78">
        <f>IFERROR(IF(DarlehenNichtBezahlt*DarlehenIstGut,MonatlicheZahlung,0), 0)</f>
        <v>1798.0273906504115</v>
      </c>
      <c r="F344" s="78">
        <f>IFERROR(IF(DarlehenNichtBezahlt*DarlehenIstGut,Kapital,0), 0)</f>
        <v>1691.3538780693982</v>
      </c>
      <c r="G344" s="78">
        <f>IFERROR(IF(DarlehenNichtBezahlt*DarlehenIstGut,ZinsBetrag,0), 0)</f>
        <v>106.67351258101297</v>
      </c>
      <c r="H344" s="78">
        <f>IFERROR(IF(DarlehenNichtBezahlt*DarlehenIstGut,AbschlussSaldo,0), 0)</f>
        <v>34882.421863993164</v>
      </c>
    </row>
    <row r="345" spans="2:8" ht="15">
      <c r="B345" s="76">
        <f>IFERROR(IF(DarlehenNichtBezahlt*DarlehenIstGut,ZahlungNummer,""), "")</f>
        <v>329</v>
      </c>
      <c r="C345" s="77">
        <f>IFERROR(IF(DarlehenNichtBezahlt*DarlehenIstGut,ZahlungsDatum,DarlehensAnfangsDatum), DarlehensAnfangsDatum)</f>
        <v>55734</v>
      </c>
      <c r="D345" s="78">
        <f>IFERROR(IF(DarlehenNichtBezahlt*DarlehenIstGut,DarlehensWert,""), "")</f>
        <v>34882.421863993164</v>
      </c>
      <c r="E345" s="78">
        <f>IFERROR(IF(DarlehenNichtBezahlt*DarlehenIstGut,MonatlicheZahlung,0), 0)</f>
        <v>1798.0273906504115</v>
      </c>
      <c r="F345" s="78">
        <f>IFERROR(IF(DarlehenNichtBezahlt*DarlehenIstGut,Kapital,0), 0)</f>
        <v>1696.2869935471008</v>
      </c>
      <c r="G345" s="78">
        <f>IFERROR(IF(DarlehenNichtBezahlt*DarlehenIstGut,ZinsBetrag,0), 0)</f>
        <v>101.74039710331058</v>
      </c>
      <c r="H345" s="78">
        <f>IFERROR(IF(DarlehenNichtBezahlt*DarlehenIstGut,AbschlussSaldo,0), 0)</f>
        <v>33186.134870446054</v>
      </c>
    </row>
    <row r="346" spans="2:8" ht="15">
      <c r="B346" s="76">
        <f>IFERROR(IF(DarlehenNichtBezahlt*DarlehenIstGut,ZahlungNummer,""), "")</f>
        <v>330</v>
      </c>
      <c r="C346" s="77">
        <f>IFERROR(IF(DarlehenNichtBezahlt*DarlehenIstGut,ZahlungsDatum,DarlehensAnfangsDatum), DarlehensAnfangsDatum)</f>
        <v>55765</v>
      </c>
      <c r="D346" s="78">
        <f>IFERROR(IF(DarlehenNichtBezahlt*DarlehenIstGut,DarlehensWert,""), "")</f>
        <v>33186.134870446054</v>
      </c>
      <c r="E346" s="78">
        <f>IFERROR(IF(DarlehenNichtBezahlt*DarlehenIstGut,MonatlicheZahlung,0), 0)</f>
        <v>1798.0273906504115</v>
      </c>
      <c r="F346" s="78">
        <f>IFERROR(IF(DarlehenNichtBezahlt*DarlehenIstGut,Kapital,0), 0)</f>
        <v>1701.2344972782798</v>
      </c>
      <c r="G346" s="78">
        <f>IFERROR(IF(DarlehenNichtBezahlt*DarlehenIstGut,ZinsBetrag,0), 0)</f>
        <v>96.79289337213153</v>
      </c>
      <c r="H346" s="78">
        <f>IFERROR(IF(DarlehenNichtBezahlt*DarlehenIstGut,AbschlussSaldo,0), 0)</f>
        <v>31484.90037316794</v>
      </c>
    </row>
    <row r="347" spans="2:8" ht="15">
      <c r="B347" s="76">
        <f>IFERROR(IF(DarlehenNichtBezahlt*DarlehenIstGut,ZahlungNummer,""), "")</f>
        <v>331</v>
      </c>
      <c r="C347" s="77">
        <f>IFERROR(IF(DarlehenNichtBezahlt*DarlehenIstGut,ZahlungsDatum,DarlehensAnfangsDatum), DarlehensAnfangsDatum)</f>
        <v>55795</v>
      </c>
      <c r="D347" s="78">
        <f>IFERROR(IF(DarlehenNichtBezahlt*DarlehenIstGut,DarlehensWert,""), "")</f>
        <v>31484.90037316794</v>
      </c>
      <c r="E347" s="78">
        <f>IFERROR(IF(DarlehenNichtBezahlt*DarlehenIstGut,MonatlicheZahlung,0), 0)</f>
        <v>1798.0273906504115</v>
      </c>
      <c r="F347" s="78">
        <f>IFERROR(IF(DarlehenNichtBezahlt*DarlehenIstGut,Kapital,0), 0)</f>
        <v>1706.196431228675</v>
      </c>
      <c r="G347" s="78">
        <f>IFERROR(IF(DarlehenNichtBezahlt*DarlehenIstGut,ZinsBetrag,0), 0)</f>
        <v>91.830959421736537</v>
      </c>
      <c r="H347" s="78">
        <f>IFERROR(IF(DarlehenNichtBezahlt*DarlehenIstGut,AbschlussSaldo,0), 0)</f>
        <v>29778.703941939049</v>
      </c>
    </row>
    <row r="348" spans="2:8" ht="15">
      <c r="B348" s="76">
        <f>IFERROR(IF(DarlehenNichtBezahlt*DarlehenIstGut,ZahlungNummer,""), "")</f>
        <v>332</v>
      </c>
      <c r="C348" s="77">
        <f>IFERROR(IF(DarlehenNichtBezahlt*DarlehenIstGut,ZahlungsDatum,DarlehensAnfangsDatum), DarlehensAnfangsDatum)</f>
        <v>55826</v>
      </c>
      <c r="D348" s="78">
        <f>IFERROR(IF(DarlehenNichtBezahlt*DarlehenIstGut,DarlehensWert,""), "")</f>
        <v>29778.703941939049</v>
      </c>
      <c r="E348" s="78">
        <f>IFERROR(IF(DarlehenNichtBezahlt*DarlehenIstGut,MonatlicheZahlung,0), 0)</f>
        <v>1798.0273906504115</v>
      </c>
      <c r="F348" s="78">
        <f>IFERROR(IF(DarlehenNichtBezahlt*DarlehenIstGut,Kapital,0), 0)</f>
        <v>1711.1728374864254</v>
      </c>
      <c r="G348" s="78">
        <f>IFERROR(IF(DarlehenNichtBezahlt*DarlehenIstGut,ZinsBetrag,0), 0)</f>
        <v>86.854553163986239</v>
      </c>
      <c r="H348" s="78">
        <f>IFERROR(IF(DarlehenNichtBezahlt*DarlehenIstGut,AbschlussSaldo,0), 0)</f>
        <v>28067.531104452675</v>
      </c>
    </row>
    <row r="349" spans="2:8" ht="15">
      <c r="B349" s="76">
        <f>IFERROR(IF(DarlehenNichtBezahlt*DarlehenIstGut,ZahlungNummer,""), "")</f>
        <v>333</v>
      </c>
      <c r="C349" s="77">
        <f>IFERROR(IF(DarlehenNichtBezahlt*DarlehenIstGut,ZahlungsDatum,DarlehensAnfangsDatum), DarlehensAnfangsDatum)</f>
        <v>55856</v>
      </c>
      <c r="D349" s="78">
        <f>IFERROR(IF(DarlehenNichtBezahlt*DarlehenIstGut,DarlehensWert,""), "")</f>
        <v>28067.531104452675</v>
      </c>
      <c r="E349" s="78">
        <f>IFERROR(IF(DarlehenNichtBezahlt*DarlehenIstGut,MonatlicheZahlung,0), 0)</f>
        <v>1798.0273906504115</v>
      </c>
      <c r="F349" s="78">
        <f>IFERROR(IF(DarlehenNichtBezahlt*DarlehenIstGut,Kapital,0), 0)</f>
        <v>1716.1637582624273</v>
      </c>
      <c r="G349" s="78">
        <f>IFERROR(IF(DarlehenNichtBezahlt*DarlehenIstGut,ZinsBetrag,0), 0)</f>
        <v>81.863632387984168</v>
      </c>
      <c r="H349" s="78">
        <f>IFERROR(IF(DarlehenNichtBezahlt*DarlehenIstGut,AbschlussSaldo,0), 0)</f>
        <v>26351.367346190382</v>
      </c>
    </row>
    <row r="350" spans="2:8" ht="15">
      <c r="B350" s="76">
        <f>IFERROR(IF(DarlehenNichtBezahlt*DarlehenIstGut,ZahlungNummer,""), "")</f>
        <v>334</v>
      </c>
      <c r="C350" s="77">
        <f>IFERROR(IF(DarlehenNichtBezahlt*DarlehenIstGut,ZahlungsDatum,DarlehensAnfangsDatum), DarlehensAnfangsDatum)</f>
        <v>55887</v>
      </c>
      <c r="D350" s="78">
        <f>IFERROR(IF(DarlehenNichtBezahlt*DarlehenIstGut,DarlehensWert,""), "")</f>
        <v>26351.367346190382</v>
      </c>
      <c r="E350" s="78">
        <f>IFERROR(IF(DarlehenNichtBezahlt*DarlehenIstGut,MonatlicheZahlung,0), 0)</f>
        <v>1798.0273906504115</v>
      </c>
      <c r="F350" s="78">
        <f>IFERROR(IF(DarlehenNichtBezahlt*DarlehenIstGut,Kapital,0), 0)</f>
        <v>1721.169235890693</v>
      </c>
      <c r="G350" s="78">
        <f>IFERROR(IF(DarlehenNichtBezahlt*DarlehenIstGut,ZinsBetrag,0), 0)</f>
        <v>76.858154759718744</v>
      </c>
      <c r="H350" s="78">
        <f>IFERROR(IF(DarlehenNichtBezahlt*DarlehenIstGut,AbschlussSaldo,0), 0)</f>
        <v>24630.198110299651</v>
      </c>
    </row>
    <row r="351" spans="2:8" ht="15">
      <c r="B351" s="76">
        <f>IFERROR(IF(DarlehenNichtBezahlt*DarlehenIstGut,ZahlungNummer,""), "")</f>
        <v>335</v>
      </c>
      <c r="C351" s="77">
        <f>IFERROR(IF(DarlehenNichtBezahlt*DarlehenIstGut,ZahlungsDatum,DarlehensAnfangsDatum), DarlehensAnfangsDatum)</f>
        <v>55918</v>
      </c>
      <c r="D351" s="78">
        <f>IFERROR(IF(DarlehenNichtBezahlt*DarlehenIstGut,DarlehensWert,""), "")</f>
        <v>24630.198110299651</v>
      </c>
      <c r="E351" s="78">
        <f>IFERROR(IF(DarlehenNichtBezahlt*DarlehenIstGut,MonatlicheZahlung,0), 0)</f>
        <v>1798.0273906504115</v>
      </c>
      <c r="F351" s="78">
        <f>IFERROR(IF(DarlehenNichtBezahlt*DarlehenIstGut,Kapital,0), 0)</f>
        <v>1726.1893128287072</v>
      </c>
      <c r="G351" s="78">
        <f>IFERROR(IF(DarlehenNichtBezahlt*DarlehenIstGut,ZinsBetrag,0), 0)</f>
        <v>71.838077821704232</v>
      </c>
      <c r="H351" s="78">
        <f>IFERROR(IF(DarlehenNichtBezahlt*DarlehenIstGut,AbschlussSaldo,0), 0)</f>
        <v>22904.008797470829</v>
      </c>
    </row>
    <row r="352" spans="2:8" ht="15">
      <c r="B352" s="76">
        <f>IFERROR(IF(DarlehenNichtBezahlt*DarlehenIstGut,ZahlungNummer,""), "")</f>
        <v>336</v>
      </c>
      <c r="C352" s="77">
        <f>IFERROR(IF(DarlehenNichtBezahlt*DarlehenIstGut,ZahlungsDatum,DarlehensAnfangsDatum), DarlehensAnfangsDatum)</f>
        <v>55946</v>
      </c>
      <c r="D352" s="78">
        <f>IFERROR(IF(DarlehenNichtBezahlt*DarlehenIstGut,DarlehensWert,""), "")</f>
        <v>22904.008797470829</v>
      </c>
      <c r="E352" s="78">
        <f>IFERROR(IF(DarlehenNichtBezahlt*DarlehenIstGut,MonatlicheZahlung,0), 0)</f>
        <v>1798.0273906504115</v>
      </c>
      <c r="F352" s="78">
        <f>IFERROR(IF(DarlehenNichtBezahlt*DarlehenIstGut,Kapital,0), 0)</f>
        <v>1731.2240316577909</v>
      </c>
      <c r="G352" s="78">
        <f>IFERROR(IF(DarlehenNichtBezahlt*DarlehenIstGut,ZinsBetrag,0), 0)</f>
        <v>66.803358992620502</v>
      </c>
      <c r="H352" s="78">
        <f>IFERROR(IF(DarlehenNichtBezahlt*DarlehenIstGut,AbschlussSaldo,0), 0)</f>
        <v>21172.78476581315</v>
      </c>
    </row>
    <row r="353" spans="2:8" ht="15">
      <c r="B353" s="76">
        <f>IFERROR(IF(DarlehenNichtBezahlt*DarlehenIstGut,ZahlungNummer,""), "")</f>
        <v>337</v>
      </c>
      <c r="C353" s="77">
        <f>IFERROR(IF(DarlehenNichtBezahlt*DarlehenIstGut,ZahlungsDatum,DarlehensAnfangsDatum), DarlehensAnfangsDatum)</f>
        <v>55977</v>
      </c>
      <c r="D353" s="78">
        <f>IFERROR(IF(DarlehenNichtBezahlt*DarlehenIstGut,DarlehensWert,""), "")</f>
        <v>21172.78476581315</v>
      </c>
      <c r="E353" s="78">
        <f>IFERROR(IF(DarlehenNichtBezahlt*DarlehenIstGut,MonatlicheZahlung,0), 0)</f>
        <v>1798.0273906504115</v>
      </c>
      <c r="F353" s="78">
        <f>IFERROR(IF(DarlehenNichtBezahlt*DarlehenIstGut,Kapital,0), 0)</f>
        <v>1736.2734350834596</v>
      </c>
      <c r="G353" s="78">
        <f>IFERROR(IF(DarlehenNichtBezahlt*DarlehenIstGut,ZinsBetrag,0), 0)</f>
        <v>61.753955566951944</v>
      </c>
      <c r="H353" s="78">
        <f>IFERROR(IF(DarlehenNichtBezahlt*DarlehenIstGut,AbschlussSaldo,0), 0)</f>
        <v>19436.511330729933</v>
      </c>
    </row>
    <row r="354" spans="2:8" ht="15">
      <c r="B354" s="76">
        <f>IFERROR(IF(DarlehenNichtBezahlt*DarlehenIstGut,ZahlungNummer,""), "")</f>
        <v>338</v>
      </c>
      <c r="C354" s="77">
        <f>IFERROR(IF(DarlehenNichtBezahlt*DarlehenIstGut,ZahlungsDatum,DarlehensAnfangsDatum), DarlehensAnfangsDatum)</f>
        <v>56007</v>
      </c>
      <c r="D354" s="78">
        <f>IFERROR(IF(DarlehenNichtBezahlt*DarlehenIstGut,DarlehensWert,""), "")</f>
        <v>19436.511330729933</v>
      </c>
      <c r="E354" s="78">
        <f>IFERROR(IF(DarlehenNichtBezahlt*DarlehenIstGut,MonatlicheZahlung,0), 0)</f>
        <v>1798.0273906504115</v>
      </c>
      <c r="F354" s="78">
        <f>IFERROR(IF(DarlehenNichtBezahlt*DarlehenIstGut,Kapital,0), 0)</f>
        <v>1741.3375659357862</v>
      </c>
      <c r="G354" s="78">
        <f>IFERROR(IF(DarlehenNichtBezahlt*DarlehenIstGut,ZinsBetrag,0), 0)</f>
        <v>56.689824714625182</v>
      </c>
      <c r="H354" s="78">
        <f>IFERROR(IF(DarlehenNichtBezahlt*DarlehenIstGut,AbschlussSaldo,0), 0)</f>
        <v>17695.173764794017</v>
      </c>
    </row>
    <row r="355" spans="2:8" ht="15">
      <c r="B355" s="76">
        <f>IFERROR(IF(DarlehenNichtBezahlt*DarlehenIstGut,ZahlungNummer,""), "")</f>
        <v>339</v>
      </c>
      <c r="C355" s="77">
        <f>IFERROR(IF(DarlehenNichtBezahlt*DarlehenIstGut,ZahlungsDatum,DarlehensAnfangsDatum), DarlehensAnfangsDatum)</f>
        <v>56038</v>
      </c>
      <c r="D355" s="78">
        <f>IFERROR(IF(DarlehenNichtBezahlt*DarlehenIstGut,DarlehensWert,""), "")</f>
        <v>17695.173764794017</v>
      </c>
      <c r="E355" s="78">
        <f>IFERROR(IF(DarlehenNichtBezahlt*DarlehenIstGut,MonatlicheZahlung,0), 0)</f>
        <v>1798.0273906504115</v>
      </c>
      <c r="F355" s="78">
        <f>IFERROR(IF(DarlehenNichtBezahlt*DarlehenIstGut,Kapital,0), 0)</f>
        <v>1746.4164671697656</v>
      </c>
      <c r="G355" s="78">
        <f>IFERROR(IF(DarlehenNichtBezahlt*DarlehenIstGut,ZinsBetrag,0), 0)</f>
        <v>51.610923480645816</v>
      </c>
      <c r="H355" s="78">
        <f>IFERROR(IF(DarlehenNichtBezahlt*DarlehenIstGut,AbschlussSaldo,0), 0)</f>
        <v>15948.757297624019</v>
      </c>
    </row>
    <row r="356" spans="2:8" ht="15">
      <c r="B356" s="76">
        <f>IFERROR(IF(DarlehenNichtBezahlt*DarlehenIstGut,ZahlungNummer,""), "")</f>
        <v>340</v>
      </c>
      <c r="C356" s="77">
        <f>IFERROR(IF(DarlehenNichtBezahlt*DarlehenIstGut,ZahlungsDatum,DarlehensAnfangsDatum), DarlehensAnfangsDatum)</f>
        <v>56068</v>
      </c>
      <c r="D356" s="78">
        <f>IFERROR(IF(DarlehenNichtBezahlt*DarlehenIstGut,DarlehensWert,""), "")</f>
        <v>15948.757297624019</v>
      </c>
      <c r="E356" s="78">
        <f>IFERROR(IF(DarlehenNichtBezahlt*DarlehenIstGut,MonatlicheZahlung,0), 0)</f>
        <v>1798.0273906504115</v>
      </c>
      <c r="F356" s="78">
        <f>IFERROR(IF(DarlehenNichtBezahlt*DarlehenIstGut,Kapital,0), 0)</f>
        <v>1751.5101818656774</v>
      </c>
      <c r="G356" s="78">
        <f>IFERROR(IF(DarlehenNichtBezahlt*DarlehenIstGut,ZinsBetrag,0), 0)</f>
        <v>46.517208784733988</v>
      </c>
      <c r="H356" s="78">
        <f>IFERROR(IF(DarlehenNichtBezahlt*DarlehenIstGut,AbschlussSaldo,0), 0)</f>
        <v>14197.247115758481</v>
      </c>
    </row>
    <row r="357" spans="2:8" ht="15">
      <c r="B357" s="76">
        <f>IFERROR(IF(DarlehenNichtBezahlt*DarlehenIstGut,ZahlungNummer,""), "")</f>
        <v>341</v>
      </c>
      <c r="C357" s="77">
        <f>IFERROR(IF(DarlehenNichtBezahlt*DarlehenIstGut,ZahlungsDatum,DarlehensAnfangsDatum), DarlehensAnfangsDatum)</f>
        <v>56099</v>
      </c>
      <c r="D357" s="78">
        <f>IFERROR(IF(DarlehenNichtBezahlt*DarlehenIstGut,DarlehensWert,""), "")</f>
        <v>14197.247115758481</v>
      </c>
      <c r="E357" s="78">
        <f>IFERROR(IF(DarlehenNichtBezahlt*DarlehenIstGut,MonatlicheZahlung,0), 0)</f>
        <v>1798.0273906504115</v>
      </c>
      <c r="F357" s="78">
        <f>IFERROR(IF(DarlehenNichtBezahlt*DarlehenIstGut,Kapital,0), 0)</f>
        <v>1756.6187532294523</v>
      </c>
      <c r="G357" s="78">
        <f>IFERROR(IF(DarlehenNichtBezahlt*DarlehenIstGut,ZinsBetrag,0), 0)</f>
        <v>41.408637420959096</v>
      </c>
      <c r="H357" s="78">
        <f>IFERROR(IF(DarlehenNichtBezahlt*DarlehenIstGut,AbschlussSaldo,0), 0)</f>
        <v>12440.628362529096</v>
      </c>
    </row>
    <row r="358" spans="2:8" ht="15">
      <c r="B358" s="76">
        <f>IFERROR(IF(DarlehenNichtBezahlt*DarlehenIstGut,ZahlungNummer,""), "")</f>
        <v>342</v>
      </c>
      <c r="C358" s="77">
        <f>IFERROR(IF(DarlehenNichtBezahlt*DarlehenIstGut,ZahlungsDatum,DarlehensAnfangsDatum), DarlehensAnfangsDatum)</f>
        <v>56130</v>
      </c>
      <c r="D358" s="78">
        <f>IFERROR(IF(DarlehenNichtBezahlt*DarlehenIstGut,DarlehensWert,""), "")</f>
        <v>12440.628362529096</v>
      </c>
      <c r="E358" s="78">
        <f>IFERROR(IF(DarlehenNichtBezahlt*DarlehenIstGut,MonatlicheZahlung,0), 0)</f>
        <v>1798.0273906504115</v>
      </c>
      <c r="F358" s="78">
        <f>IFERROR(IF(DarlehenNichtBezahlt*DarlehenIstGut,Kapital,0), 0)</f>
        <v>1761.7422245930384</v>
      </c>
      <c r="G358" s="78">
        <f>IFERROR(IF(DarlehenNichtBezahlt*DarlehenIstGut,ZinsBetrag,0), 0)</f>
        <v>36.285166057373196</v>
      </c>
      <c r="H358" s="78">
        <f>IFERROR(IF(DarlehenNichtBezahlt*DarlehenIstGut,AbschlussSaldo,0), 0)</f>
        <v>10678.886137936264</v>
      </c>
    </row>
    <row r="359" spans="2:8" ht="15">
      <c r="B359" s="76">
        <f>IFERROR(IF(DarlehenNichtBezahlt*DarlehenIstGut,ZahlungNummer,""), "")</f>
        <v>343</v>
      </c>
      <c r="C359" s="77">
        <f>IFERROR(IF(DarlehenNichtBezahlt*DarlehenIstGut,ZahlungsDatum,DarlehensAnfangsDatum), DarlehensAnfangsDatum)</f>
        <v>56160</v>
      </c>
      <c r="D359" s="78">
        <f>IFERROR(IF(DarlehenNichtBezahlt*DarlehenIstGut,DarlehensWert,""), "")</f>
        <v>10678.886137936264</v>
      </c>
      <c r="E359" s="78">
        <f>IFERROR(IF(DarlehenNichtBezahlt*DarlehenIstGut,MonatlicheZahlung,0), 0)</f>
        <v>1798.0273906504115</v>
      </c>
      <c r="F359" s="78">
        <f>IFERROR(IF(DarlehenNichtBezahlt*DarlehenIstGut,Kapital,0), 0)</f>
        <v>1766.8806394147682</v>
      </c>
      <c r="G359" s="78">
        <f>IFERROR(IF(DarlehenNichtBezahlt*DarlehenIstGut,ZinsBetrag,0), 0)</f>
        <v>31.146751235643496</v>
      </c>
      <c r="H359" s="78">
        <f>IFERROR(IF(DarlehenNichtBezahlt*DarlehenIstGut,AbschlussSaldo,0), 0)</f>
        <v>8912.0054985212628</v>
      </c>
    </row>
    <row r="360" spans="2:8" ht="15">
      <c r="B360" s="76">
        <f>IFERROR(IF(DarlehenNichtBezahlt*DarlehenIstGut,ZahlungNummer,""), "")</f>
        <v>344</v>
      </c>
      <c r="C360" s="77">
        <f>IFERROR(IF(DarlehenNichtBezahlt*DarlehenIstGut,ZahlungsDatum,DarlehensAnfangsDatum), DarlehensAnfangsDatum)</f>
        <v>56191</v>
      </c>
      <c r="D360" s="78">
        <f>IFERROR(IF(DarlehenNichtBezahlt*DarlehenIstGut,DarlehensWert,""), "")</f>
        <v>8912.0054985212628</v>
      </c>
      <c r="E360" s="78">
        <f>IFERROR(IF(DarlehenNichtBezahlt*DarlehenIstGut,MonatlicheZahlung,0), 0)</f>
        <v>1798.0273906504115</v>
      </c>
      <c r="F360" s="78">
        <f>IFERROR(IF(DarlehenNichtBezahlt*DarlehenIstGut,Kapital,0), 0)</f>
        <v>1772.0340412797275</v>
      </c>
      <c r="G360" s="78">
        <f>IFERROR(IF(DarlehenNichtBezahlt*DarlehenIstGut,ZinsBetrag,0), 0)</f>
        <v>25.993349370683756</v>
      </c>
      <c r="H360" s="78">
        <f>IFERROR(IF(DarlehenNichtBezahlt*DarlehenIstGut,AbschlussSaldo,0), 0)</f>
        <v>7139.9714572415687</v>
      </c>
    </row>
    <row r="361" spans="2:8" ht="15">
      <c r="B361" s="76">
        <f>IFERROR(IF(DarlehenNichtBezahlt*DarlehenIstGut,ZahlungNummer,""), "")</f>
        <v>345</v>
      </c>
      <c r="C361" s="77">
        <f>IFERROR(IF(DarlehenNichtBezahlt*DarlehenIstGut,ZahlungsDatum,DarlehensAnfangsDatum), DarlehensAnfangsDatum)</f>
        <v>56221</v>
      </c>
      <c r="D361" s="78">
        <f>IFERROR(IF(DarlehenNichtBezahlt*DarlehenIstGut,DarlehensWert,""), "")</f>
        <v>7139.9714572415687</v>
      </c>
      <c r="E361" s="78">
        <f>IFERROR(IF(DarlehenNichtBezahlt*DarlehenIstGut,MonatlicheZahlung,0), 0)</f>
        <v>1798.0273906504115</v>
      </c>
      <c r="F361" s="78">
        <f>IFERROR(IF(DarlehenNichtBezahlt*DarlehenIstGut,Kapital,0), 0)</f>
        <v>1777.202473900127</v>
      </c>
      <c r="G361" s="78">
        <f>IFERROR(IF(DarlehenNichtBezahlt*DarlehenIstGut,ZinsBetrag,0), 0)</f>
        <v>20.824916750284547</v>
      </c>
      <c r="H361" s="78">
        <f>IFERROR(IF(DarlehenNichtBezahlt*DarlehenIstGut,AbschlussSaldo,0), 0)</f>
        <v>5362.7689833415207</v>
      </c>
    </row>
    <row r="362" spans="2:8" ht="15">
      <c r="B362" s="76">
        <f>IFERROR(IF(DarlehenNichtBezahlt*DarlehenIstGut,ZahlungNummer,""), "")</f>
        <v>346</v>
      </c>
      <c r="C362" s="77">
        <f>IFERROR(IF(DarlehenNichtBezahlt*DarlehenIstGut,ZahlungsDatum,DarlehensAnfangsDatum), DarlehensAnfangsDatum)</f>
        <v>56252</v>
      </c>
      <c r="D362" s="78">
        <f>IFERROR(IF(DarlehenNichtBezahlt*DarlehenIstGut,DarlehensWert,""), "")</f>
        <v>5362.7689833415207</v>
      </c>
      <c r="E362" s="78">
        <f>IFERROR(IF(DarlehenNichtBezahlt*DarlehenIstGut,MonatlicheZahlung,0), 0)</f>
        <v>1798.0273906504115</v>
      </c>
      <c r="F362" s="78">
        <f>IFERROR(IF(DarlehenNichtBezahlt*DarlehenIstGut,Kapital,0), 0)</f>
        <v>1782.3859811156692</v>
      </c>
      <c r="G362" s="78">
        <f>IFERROR(IF(DarlehenNichtBezahlt*DarlehenIstGut,ZinsBetrag,0), 0)</f>
        <v>15.641409534742513</v>
      </c>
      <c r="H362" s="78">
        <f>IFERROR(IF(DarlehenNichtBezahlt*DarlehenIstGut,AbschlussSaldo,0), 0)</f>
        <v>3580.3830022255424</v>
      </c>
    </row>
    <row r="363" spans="2:8" ht="15">
      <c r="B363" s="76">
        <f>IFERROR(IF(DarlehenNichtBezahlt*DarlehenIstGut,ZahlungNummer,""), "")</f>
        <v>347</v>
      </c>
      <c r="C363" s="77">
        <f>IFERROR(IF(DarlehenNichtBezahlt*DarlehenIstGut,ZahlungsDatum,DarlehensAnfangsDatum), DarlehensAnfangsDatum)</f>
        <v>56283</v>
      </c>
      <c r="D363" s="78">
        <f>IFERROR(IF(DarlehenNichtBezahlt*DarlehenIstGut,DarlehensWert,""), "")</f>
        <v>3580.3830022255424</v>
      </c>
      <c r="E363" s="78">
        <f>IFERROR(IF(DarlehenNichtBezahlt*DarlehenIstGut,MonatlicheZahlung,0), 0)</f>
        <v>1798.0273906504115</v>
      </c>
      <c r="F363" s="78">
        <f>IFERROR(IF(DarlehenNichtBezahlt*DarlehenIstGut,Kapital,0), 0)</f>
        <v>1787.5846068939231</v>
      </c>
      <c r="G363" s="78">
        <f>IFERROR(IF(DarlehenNichtBezahlt*DarlehenIstGut,ZinsBetrag,0), 0)</f>
        <v>10.442783756488479</v>
      </c>
      <c r="H363" s="78">
        <f>IFERROR(IF(DarlehenNichtBezahlt*DarlehenIstGut,AbschlussSaldo,0), 0)</f>
        <v>1792.7983953314833</v>
      </c>
    </row>
    <row r="364" spans="2:8" ht="15">
      <c r="B364" s="76">
        <f>IFERROR(IF(DarlehenNichtBezahlt*DarlehenIstGut,ZahlungNummer,""), "")</f>
        <v>348</v>
      </c>
      <c r="C364" s="77">
        <f>IFERROR(IF(DarlehenNichtBezahlt*DarlehenIstGut,ZahlungsDatum,DarlehensAnfangsDatum), DarlehensAnfangsDatum)</f>
        <v>56311</v>
      </c>
      <c r="D364" s="78">
        <f>IFERROR(IF(DarlehenNichtBezahlt*DarlehenIstGut,DarlehensWert,""), "")</f>
        <v>1792.7983953314833</v>
      </c>
      <c r="E364" s="78">
        <f>IFERROR(IF(DarlehenNichtBezahlt*DarlehenIstGut,MonatlicheZahlung,0), 0)</f>
        <v>1798.0273906504115</v>
      </c>
      <c r="F364" s="78">
        <f>IFERROR(IF(DarlehenNichtBezahlt*DarlehenIstGut,Kapital,0), 0)</f>
        <v>1792.7983953306966</v>
      </c>
      <c r="G364" s="78">
        <f>IFERROR(IF(DarlehenNichtBezahlt*DarlehenIstGut,ZinsBetrag,0), 0)</f>
        <v>5.2289953197145334</v>
      </c>
      <c r="H364" s="78">
        <f>IFERROR(IF(DarlehenNichtBezahlt*DarlehenIstGut,AbschlussSaldo,0), 0)</f>
        <v>1.1641532182693481E-9</v>
      </c>
    </row>
    <row r="365" spans="2:8" ht="15">
      <c r="B365" s="66" t="str">
        <f>IFERROR(IF(DarlehenNichtBezahlt*DarlehenIstGut,ZahlungNummer,""), "")</f>
        <v/>
      </c>
      <c r="H365" s="67">
        <f>IFERROR(IF(DarlehenNichtBezahlt*DarlehenIstGut,AbschlussSaldo,0), 0)</f>
        <v>0</v>
      </c>
    </row>
    <row r="366" spans="2:8" ht="15">
      <c r="B366" s="66" t="str">
        <f>IFERROR(IF(DarlehenNichtBezahlt*DarlehenIstGut,ZahlungNummer,""), "")</f>
        <v/>
      </c>
      <c r="H366" s="67">
        <f>IFERROR(IF(DarlehenNichtBezahlt*DarlehenIstGut,AbschlussSaldo,0), 0)</f>
        <v>0</v>
      </c>
    </row>
    <row r="367" spans="2:8" ht="15">
      <c r="B367" s="66" t="str">
        <f>IFERROR(IF(DarlehenNichtBezahlt*DarlehenIstGut,ZahlungNummer,""), "")</f>
        <v/>
      </c>
      <c r="H367" s="67">
        <f>IFERROR(IF(DarlehenNichtBezahlt*DarlehenIstGut,AbschlussSaldo,0), 0)</f>
        <v>0</v>
      </c>
    </row>
    <row r="368" spans="2:8" ht="15">
      <c r="B368" s="66" t="str">
        <f>IFERROR(IF(DarlehenNichtBezahlt*DarlehenIstGut,ZahlungNummer,""), "")</f>
        <v/>
      </c>
      <c r="H368" s="67">
        <f>IFERROR(IF(DarlehenNichtBezahlt*DarlehenIstGut,AbschlussSaldo,0), 0)</f>
        <v>0</v>
      </c>
    </row>
    <row r="369" spans="2:8" ht="15">
      <c r="B369" s="66" t="str">
        <f>IFERROR(IF(DarlehenNichtBezahlt*DarlehenIstGut,ZahlungNummer,""), "")</f>
        <v/>
      </c>
      <c r="H369" s="67">
        <f>IFERROR(IF(DarlehenNichtBezahlt*DarlehenIstGut,AbschlussSaldo,0), 0)</f>
        <v>0</v>
      </c>
    </row>
    <row r="370" spans="2:8" ht="15">
      <c r="B370" s="66" t="str">
        <f>IFERROR(IF(DarlehenNichtBezahlt*DarlehenIstGut,ZahlungNummer,""), "")</f>
        <v/>
      </c>
      <c r="H370" s="67">
        <f>IFERROR(IF(DarlehenNichtBezahlt*DarlehenIstGut,AbschlussSaldo,0), 0)</f>
        <v>0</v>
      </c>
    </row>
    <row r="371" spans="2:8" ht="15">
      <c r="B371" s="66" t="str">
        <f>IFERROR(IF(DarlehenNichtBezahlt*DarlehenIstGut,ZahlungNummer,""), "")</f>
        <v/>
      </c>
      <c r="H371" s="67">
        <f>IFERROR(IF(DarlehenNichtBezahlt*DarlehenIstGut,AbschlussSaldo,0), 0)</f>
        <v>0</v>
      </c>
    </row>
    <row r="372" spans="2:8" ht="15">
      <c r="B372" s="66" t="str">
        <f>IFERROR(IF(DarlehenNichtBezahlt*DarlehenIstGut,ZahlungNummer,""), "")</f>
        <v/>
      </c>
      <c r="H372" s="67">
        <f>IFERROR(IF(DarlehenNichtBezahlt*DarlehenIstGut,AbschlussSaldo,0), 0)</f>
        <v>0</v>
      </c>
    </row>
    <row r="373" spans="2:8" ht="15">
      <c r="B373" s="66" t="str">
        <f>IFERROR(IF(DarlehenNichtBezahlt*DarlehenIstGut,ZahlungNummer,""), "")</f>
        <v/>
      </c>
      <c r="H373" s="67">
        <f>IFERROR(IF(DarlehenNichtBezahlt*DarlehenIstGut,AbschlussSaldo,0), 0)</f>
        <v>0</v>
      </c>
    </row>
    <row r="374" spans="2:8">
      <c r="H374" s="67">
        <f>IFERROR(IF(DarlehenNichtBezahlt*DarlehenIstGut,AbschlussSaldo,0), 0)</f>
        <v>0</v>
      </c>
    </row>
    <row r="375" spans="2:8">
      <c r="H375" s="67">
        <f>IFERROR(IF(DarlehenNichtBezahlt*DarlehenIstGut,AbschlussSaldo,0), 0)</f>
        <v>0</v>
      </c>
    </row>
    <row r="376" spans="2:8">
      <c r="H376" s="67">
        <f>IFERROR(IF(DarlehenNichtBezahlt*DarlehenIstGut,AbschlussSaldo,0), 0)</f>
        <v>0</v>
      </c>
    </row>
    <row r="377" spans="2:8">
      <c r="H377" s="67">
        <f>IFERROR(IF(DarlehenNichtBezahlt*DarlehenIstGut,AbschlussSaldo,0), 0)</f>
        <v>0</v>
      </c>
    </row>
    <row r="378" spans="2:8">
      <c r="H378" s="67">
        <f>IFERROR(IF(DarlehenNichtBezahlt*DarlehenIstGut,AbschlussSaldo,0), 0)</f>
        <v>0</v>
      </c>
    </row>
    <row r="379" spans="2:8">
      <c r="H379" s="67">
        <f>IFERROR(IF(DarlehenNichtBezahlt*DarlehenIstGut,AbschlussSaldo,0), 0)</f>
        <v>0</v>
      </c>
    </row>
    <row r="380" spans="2:8">
      <c r="H380" s="67">
        <f>IFERROR(IF(DarlehenNichtBezahlt*DarlehenIstGut,AbschlussSaldo,0), 0)</f>
        <v>0</v>
      </c>
    </row>
    <row r="381" spans="2:8">
      <c r="H381" s="67">
        <f>IFERROR(IF(DarlehenNichtBezahlt*DarlehenIstGut,AbschlussSaldo,0), 0)</f>
        <v>0</v>
      </c>
    </row>
    <row r="382" spans="2:8">
      <c r="H382" s="67">
        <f>IFERROR(IF(DarlehenNichtBezahlt*DarlehenIstGut,AbschlussSaldo,0), 0)</f>
        <v>0</v>
      </c>
    </row>
    <row r="383" spans="2:8">
      <c r="H383" s="67">
        <f>IFERROR(IF(DarlehenNichtBezahlt*DarlehenIstGut,AbschlussSaldo,0), 0)</f>
        <v>0</v>
      </c>
    </row>
    <row r="384" spans="2:8">
      <c r="H384" s="67">
        <f>IFERROR(IF(DarlehenNichtBezahlt*DarlehenIstGut,AbschlussSaldo,0), 0)</f>
        <v>0</v>
      </c>
    </row>
    <row r="385" spans="8:8">
      <c r="H385" s="67">
        <f>IFERROR(IF(DarlehenNichtBezahlt*DarlehenIstGut,AbschlussSaldo,0), 0)</f>
        <v>0</v>
      </c>
    </row>
    <row r="386" spans="8:8">
      <c r="H386" s="67">
        <f>IFERROR(IF(DarlehenNichtBezahlt*DarlehenIstGut,AbschlussSaldo,0), 0)</f>
        <v>0</v>
      </c>
    </row>
    <row r="387" spans="8:8">
      <c r="H387" s="67">
        <f>IFERROR(IF(DarlehenNichtBezahlt*DarlehenIstGut,AbschlussSaldo,0), 0)</f>
        <v>0</v>
      </c>
    </row>
    <row r="388" spans="8:8">
      <c r="H388" s="67">
        <f>IFERROR(IF(DarlehenNichtBezahlt*DarlehenIstGut,AbschlussSaldo,0), 0)</f>
        <v>0</v>
      </c>
    </row>
    <row r="389" spans="8:8">
      <c r="H389" s="67">
        <f>IFERROR(IF(DarlehenNichtBezahlt*DarlehenIstGut,AbschlussSaldo,0), 0)</f>
        <v>0</v>
      </c>
    </row>
    <row r="390" spans="8:8">
      <c r="H390" s="67">
        <f>IFERROR(IF(DarlehenNichtBezahlt*DarlehenIstGut,AbschlussSaldo,0), 0)</f>
        <v>0</v>
      </c>
    </row>
    <row r="391" spans="8:8">
      <c r="H391" s="67">
        <f>IFERROR(IF(DarlehenNichtBezahlt*DarlehenIstGut,AbschlussSaldo,0), 0)</f>
        <v>0</v>
      </c>
    </row>
    <row r="392" spans="8:8">
      <c r="H392" s="67">
        <f>IFERROR(IF(DarlehenNichtBezahlt*DarlehenIstGut,AbschlussSaldo,0), 0)</f>
        <v>0</v>
      </c>
    </row>
    <row r="393" spans="8:8">
      <c r="H393" s="67">
        <f>IFERROR(IF(DarlehenNichtBezahlt*DarlehenIstGut,AbschlussSaldo,0), 0)</f>
        <v>0</v>
      </c>
    </row>
    <row r="394" spans="8:8">
      <c r="H394" s="67">
        <f>IFERROR(IF(DarlehenNichtBezahlt*DarlehenIstGut,AbschlussSaldo,0), 0)</f>
        <v>0</v>
      </c>
    </row>
    <row r="395" spans="8:8">
      <c r="H395" s="67">
        <f>IFERROR(IF(DarlehenNichtBezahlt*DarlehenIstGut,AbschlussSaldo,0), 0)</f>
        <v>0</v>
      </c>
    </row>
    <row r="396" spans="8:8">
      <c r="H396" s="67">
        <f>IFERROR(IF(DarlehenNichtBezahlt*DarlehenIstGut,AbschlussSaldo,0), 0)</f>
        <v>0</v>
      </c>
    </row>
    <row r="397" spans="8:8">
      <c r="H397" s="67">
        <f>IFERROR(IF(DarlehenNichtBezahlt*DarlehenIstGut,AbschlussSaldo,0), 0)</f>
        <v>0</v>
      </c>
    </row>
    <row r="398" spans="8:8">
      <c r="H398" s="67">
        <f>IFERROR(IF(DarlehenNichtBezahlt*DarlehenIstGut,AbschlussSaldo,0), 0)</f>
        <v>0</v>
      </c>
    </row>
    <row r="399" spans="8:8">
      <c r="H399" s="67">
        <f>IFERROR(IF(DarlehenNichtBezahlt*DarlehenIstGut,AbschlussSaldo,0), 0)</f>
        <v>0</v>
      </c>
    </row>
    <row r="400" spans="8:8">
      <c r="H400" s="67">
        <f>IFERROR(IF(DarlehenNichtBezahlt*DarlehenIstGut,AbschlussSaldo,0), 0)</f>
        <v>0</v>
      </c>
    </row>
    <row r="401" spans="8:8">
      <c r="H401" s="67">
        <f>IFERROR(IF(DarlehenNichtBezahlt*DarlehenIstGut,AbschlussSaldo,0), 0)</f>
        <v>0</v>
      </c>
    </row>
    <row r="402" spans="8:8">
      <c r="H402" s="67">
        <f>IFERROR(IF(DarlehenNichtBezahlt*DarlehenIstGut,AbschlussSaldo,0), 0)</f>
        <v>0</v>
      </c>
    </row>
    <row r="403" spans="8:8">
      <c r="H403" s="67">
        <f>IFERROR(IF(DarlehenNichtBezahlt*DarlehenIstGut,AbschlussSaldo,0), 0)</f>
        <v>0</v>
      </c>
    </row>
    <row r="404" spans="8:8">
      <c r="H404" s="67">
        <f>IFERROR(IF(DarlehenNichtBezahlt*DarlehenIstGut,AbschlussSaldo,0), 0)</f>
        <v>0</v>
      </c>
    </row>
    <row r="405" spans="8:8">
      <c r="H405" s="67">
        <f>IFERROR(IF(DarlehenNichtBezahlt*DarlehenIstGut,AbschlussSaldo,0), 0)</f>
        <v>0</v>
      </c>
    </row>
    <row r="406" spans="8:8">
      <c r="H406" s="67">
        <f>IFERROR(IF(DarlehenNichtBezahlt*DarlehenIstGut,AbschlussSaldo,0), 0)</f>
        <v>0</v>
      </c>
    </row>
    <row r="407" spans="8:8">
      <c r="H407" s="67">
        <f>IFERROR(IF(DarlehenNichtBezahlt*DarlehenIstGut,AbschlussSaldo,0), 0)</f>
        <v>0</v>
      </c>
    </row>
    <row r="408" spans="8:8">
      <c r="H408" s="67">
        <f>IFERROR(IF(DarlehenNichtBezahlt*DarlehenIstGut,AbschlussSaldo,0), 0)</f>
        <v>0</v>
      </c>
    </row>
    <row r="409" spans="8:8">
      <c r="H409" s="67">
        <f>IFERROR(IF(DarlehenNichtBezahlt*DarlehenIstGut,AbschlussSaldo,0), 0)</f>
        <v>0</v>
      </c>
    </row>
    <row r="410" spans="8:8">
      <c r="H410" s="67">
        <f>IFERROR(IF(DarlehenNichtBezahlt*DarlehenIstGut,AbschlussSaldo,0), 0)</f>
        <v>0</v>
      </c>
    </row>
    <row r="411" spans="8:8">
      <c r="H411" s="67">
        <f>IFERROR(IF(DarlehenNichtBezahlt*DarlehenIstGut,AbschlussSaldo,0), 0)</f>
        <v>0</v>
      </c>
    </row>
    <row r="412" spans="8:8">
      <c r="H412" s="67">
        <f>IFERROR(IF(DarlehenNichtBezahlt*DarlehenIstGut,AbschlussSaldo,0), 0)</f>
        <v>0</v>
      </c>
    </row>
    <row r="413" spans="8:8">
      <c r="H413" s="67">
        <f>IFERROR(IF(DarlehenNichtBezahlt*DarlehenIstGut,AbschlussSaldo,0), 0)</f>
        <v>0</v>
      </c>
    </row>
    <row r="414" spans="8:8">
      <c r="H414" s="67">
        <f>IFERROR(IF(DarlehenNichtBezahlt*DarlehenIstGut,AbschlussSaldo,0), 0)</f>
        <v>0</v>
      </c>
    </row>
    <row r="415" spans="8:8">
      <c r="H415" s="67">
        <f>IFERROR(IF(DarlehenNichtBezahlt*DarlehenIstGut,AbschlussSaldo,0), 0)</f>
        <v>0</v>
      </c>
    </row>
    <row r="416" spans="8:8">
      <c r="H416" s="67">
        <f>IFERROR(IF(DarlehenNichtBezahlt*DarlehenIstGut,AbschlussSaldo,0), 0)</f>
        <v>0</v>
      </c>
    </row>
    <row r="417" spans="8:8">
      <c r="H417" s="67">
        <f>IFERROR(IF(DarlehenNichtBezahlt*DarlehenIstGut,AbschlussSaldo,0), 0)</f>
        <v>0</v>
      </c>
    </row>
    <row r="418" spans="8:8">
      <c r="H418" s="67">
        <f>IFERROR(IF(DarlehenNichtBezahlt*DarlehenIstGut,AbschlussSaldo,0), 0)</f>
        <v>0</v>
      </c>
    </row>
    <row r="419" spans="8:8">
      <c r="H419" s="67">
        <f>IFERROR(IF(DarlehenNichtBezahlt*DarlehenIstGut,AbschlussSaldo,0), 0)</f>
        <v>0</v>
      </c>
    </row>
    <row r="420" spans="8:8">
      <c r="H420" s="67">
        <f>IFERROR(IF(DarlehenNichtBezahlt*DarlehenIstGut,AbschlussSaldo,0), 0)</f>
        <v>0</v>
      </c>
    </row>
    <row r="421" spans="8:8">
      <c r="H421" s="67">
        <f>IFERROR(IF(DarlehenNichtBezahlt*DarlehenIstGut,AbschlussSaldo,0), 0)</f>
        <v>0</v>
      </c>
    </row>
    <row r="422" spans="8:8">
      <c r="H422" s="67">
        <f>IFERROR(IF(DarlehenNichtBezahlt*DarlehenIstGut,AbschlussSaldo,0), 0)</f>
        <v>0</v>
      </c>
    </row>
    <row r="423" spans="8:8">
      <c r="H423" s="67">
        <f>IFERROR(IF(DarlehenNichtBezahlt*DarlehenIstGut,AbschlussSaldo,0), 0)</f>
        <v>0</v>
      </c>
    </row>
    <row r="424" spans="8:8">
      <c r="H424" s="67">
        <f>IFERROR(IF(DarlehenNichtBezahlt*DarlehenIstGut,AbschlussSaldo,0), 0)</f>
        <v>0</v>
      </c>
    </row>
    <row r="425" spans="8:8">
      <c r="H425" s="67">
        <f>IFERROR(IF(DarlehenNichtBezahlt*DarlehenIstGut,AbschlussSaldo,0), 0)</f>
        <v>0</v>
      </c>
    </row>
    <row r="426" spans="8:8">
      <c r="H426" s="67">
        <f>IFERROR(IF(DarlehenNichtBezahlt*DarlehenIstGut,AbschlussSaldo,0), 0)</f>
        <v>0</v>
      </c>
    </row>
    <row r="427" spans="8:8">
      <c r="H427" s="67">
        <f>IFERROR(IF(DarlehenNichtBezahlt*DarlehenIstGut,AbschlussSaldo,0), 0)</f>
        <v>0</v>
      </c>
    </row>
    <row r="428" spans="8:8">
      <c r="H428" s="67">
        <f>IFERROR(IF(DarlehenNichtBezahlt*DarlehenIstGut,AbschlussSaldo,0), 0)</f>
        <v>0</v>
      </c>
    </row>
    <row r="429" spans="8:8">
      <c r="H429" s="67">
        <f>IFERROR(IF(DarlehenNichtBezahlt*DarlehenIstGut,AbschlussSaldo,0), 0)</f>
        <v>0</v>
      </c>
    </row>
    <row r="430" spans="8:8">
      <c r="H430" s="67">
        <f>IFERROR(IF(DarlehenNichtBezahlt*DarlehenIstGut,AbschlussSaldo,0), 0)</f>
        <v>0</v>
      </c>
    </row>
    <row r="431" spans="8:8">
      <c r="H431" s="67">
        <f>IFERROR(IF(DarlehenNichtBezahlt*DarlehenIstGut,AbschlussSaldo,0), 0)</f>
        <v>0</v>
      </c>
    </row>
    <row r="432" spans="8:8">
      <c r="H432" s="67">
        <f>IFERROR(IF(DarlehenNichtBezahlt*DarlehenIstGut,AbschlussSaldo,0), 0)</f>
        <v>0</v>
      </c>
    </row>
    <row r="433" spans="8:8">
      <c r="H433" s="67">
        <f>IFERROR(IF(DarlehenNichtBezahlt*DarlehenIstGut,AbschlussSaldo,0), 0)</f>
        <v>0</v>
      </c>
    </row>
    <row r="434" spans="8:8">
      <c r="H434" s="67">
        <f>IFERROR(IF(DarlehenNichtBezahlt*DarlehenIstGut,AbschlussSaldo,0), 0)</f>
        <v>0</v>
      </c>
    </row>
    <row r="435" spans="8:8">
      <c r="H435" s="67">
        <f>IFERROR(IF(DarlehenNichtBezahlt*DarlehenIstGut,AbschlussSaldo,0), 0)</f>
        <v>0</v>
      </c>
    </row>
    <row r="436" spans="8:8">
      <c r="H436" s="67">
        <f>IFERROR(IF(DarlehenNichtBezahlt*DarlehenIstGut,AbschlussSaldo,0), 0)</f>
        <v>0</v>
      </c>
    </row>
    <row r="437" spans="8:8">
      <c r="H437" s="67">
        <f>IFERROR(IF(DarlehenNichtBezahlt*DarlehenIstGut,AbschlussSaldo,0), 0)</f>
        <v>0</v>
      </c>
    </row>
    <row r="438" spans="8:8">
      <c r="H438" s="67">
        <f>IFERROR(IF(DarlehenNichtBezahlt*DarlehenIstGut,AbschlussSaldo,0), 0)</f>
        <v>0</v>
      </c>
    </row>
    <row r="439" spans="8:8">
      <c r="H439" s="67">
        <f>IFERROR(IF(DarlehenNichtBezahlt*DarlehenIstGut,AbschlussSaldo,0), 0)</f>
        <v>0</v>
      </c>
    </row>
    <row r="440" spans="8:8">
      <c r="H440" s="67">
        <f>IFERROR(IF(DarlehenNichtBezahlt*DarlehenIstGut,AbschlussSaldo,0), 0)</f>
        <v>0</v>
      </c>
    </row>
    <row r="441" spans="8:8">
      <c r="H441" s="67">
        <f>IFERROR(IF(DarlehenNichtBezahlt*DarlehenIstGut,AbschlussSaldo,0), 0)</f>
        <v>0</v>
      </c>
    </row>
    <row r="442" spans="8:8">
      <c r="H442" s="67">
        <f>IFERROR(IF(DarlehenNichtBezahlt*DarlehenIstGut,AbschlussSaldo,0), 0)</f>
        <v>0</v>
      </c>
    </row>
    <row r="443" spans="8:8">
      <c r="H443" s="67">
        <f>IFERROR(IF(DarlehenNichtBezahlt*DarlehenIstGut,AbschlussSaldo,0), 0)</f>
        <v>0</v>
      </c>
    </row>
    <row r="444" spans="8:8">
      <c r="H444" s="67">
        <f>IFERROR(IF(DarlehenNichtBezahlt*DarlehenIstGut,AbschlussSaldo,0), 0)</f>
        <v>0</v>
      </c>
    </row>
    <row r="445" spans="8:8">
      <c r="H445" s="67">
        <f>IFERROR(IF(DarlehenNichtBezahlt*DarlehenIstGut,AbschlussSaldo,0), 0)</f>
        <v>0</v>
      </c>
    </row>
    <row r="446" spans="8:8">
      <c r="H446" s="67">
        <f>IFERROR(IF(DarlehenNichtBezahlt*DarlehenIstGut,AbschlussSaldo,0), 0)</f>
        <v>0</v>
      </c>
    </row>
    <row r="447" spans="8:8">
      <c r="H447" s="67">
        <f>IFERROR(IF(DarlehenNichtBezahlt*DarlehenIstGut,AbschlussSaldo,0), 0)</f>
        <v>0</v>
      </c>
    </row>
    <row r="448" spans="8:8">
      <c r="H448" s="67">
        <f>IFERROR(IF(DarlehenNichtBezahlt*DarlehenIstGut,AbschlussSaldo,0), 0)</f>
        <v>0</v>
      </c>
    </row>
    <row r="449" spans="8:8">
      <c r="H449" s="67">
        <f>IFERROR(IF(DarlehenNichtBezahlt*DarlehenIstGut,AbschlussSaldo,0), 0)</f>
        <v>0</v>
      </c>
    </row>
    <row r="450" spans="8:8">
      <c r="H450" s="67">
        <f>IFERROR(IF(DarlehenNichtBezahlt*DarlehenIstGut,AbschlussSaldo,0), 0)</f>
        <v>0</v>
      </c>
    </row>
    <row r="451" spans="8:8">
      <c r="H451" s="67">
        <f>IFERROR(IF(DarlehenNichtBezahlt*DarlehenIstGut,AbschlussSaldo,0), 0)</f>
        <v>0</v>
      </c>
    </row>
    <row r="452" spans="8:8">
      <c r="H452" s="67">
        <f>IFERROR(IF(DarlehenNichtBezahlt*DarlehenIstGut,AbschlussSaldo,0), 0)</f>
        <v>0</v>
      </c>
    </row>
    <row r="453" spans="8:8">
      <c r="H453" s="67">
        <f>IFERROR(IF(DarlehenNichtBezahlt*DarlehenIstGut,AbschlussSaldo,0), 0)</f>
        <v>0</v>
      </c>
    </row>
    <row r="454" spans="8:8">
      <c r="H454" s="67">
        <f>IFERROR(IF(DarlehenNichtBezahlt*DarlehenIstGut,AbschlussSaldo,0), 0)</f>
        <v>0</v>
      </c>
    </row>
    <row r="455" spans="8:8">
      <c r="H455" s="67">
        <f>IFERROR(IF(DarlehenNichtBezahlt*DarlehenIstGut,AbschlussSaldo,0), 0)</f>
        <v>0</v>
      </c>
    </row>
    <row r="456" spans="8:8">
      <c r="H456" s="67">
        <f>IFERROR(IF(DarlehenNichtBezahlt*DarlehenIstGut,AbschlussSaldo,0), 0)</f>
        <v>0</v>
      </c>
    </row>
    <row r="457" spans="8:8">
      <c r="H457" s="67">
        <f>IFERROR(IF(DarlehenNichtBezahlt*DarlehenIstGut,AbschlussSaldo,0), 0)</f>
        <v>0</v>
      </c>
    </row>
    <row r="458" spans="8:8">
      <c r="H458" s="67">
        <f>IFERROR(IF(DarlehenNichtBezahlt*DarlehenIstGut,AbschlussSaldo,0), 0)</f>
        <v>0</v>
      </c>
    </row>
    <row r="459" spans="8:8">
      <c r="H459" s="67">
        <f>IFERROR(IF(DarlehenNichtBezahlt*DarlehenIstGut,AbschlussSaldo,0), 0)</f>
        <v>0</v>
      </c>
    </row>
    <row r="460" spans="8:8">
      <c r="H460" s="67">
        <f>IFERROR(IF(DarlehenNichtBezahlt*DarlehenIstGut,AbschlussSaldo,0), 0)</f>
        <v>0</v>
      </c>
    </row>
    <row r="461" spans="8:8">
      <c r="H461" s="67">
        <f>IFERROR(IF(DarlehenNichtBezahlt*DarlehenIstGut,AbschlussSaldo,0), 0)</f>
        <v>0</v>
      </c>
    </row>
    <row r="462" spans="8:8">
      <c r="H462" s="67">
        <f>IFERROR(IF(DarlehenNichtBezahlt*DarlehenIstGut,AbschlussSaldo,0), 0)</f>
        <v>0</v>
      </c>
    </row>
    <row r="463" spans="8:8">
      <c r="H463" s="67">
        <f>IFERROR(IF(DarlehenNichtBezahlt*DarlehenIstGut,AbschlussSaldo,0), 0)</f>
        <v>0</v>
      </c>
    </row>
    <row r="464" spans="8:8">
      <c r="H464" s="67">
        <f>IFERROR(IF(DarlehenNichtBezahlt*DarlehenIstGut,AbschlussSaldo,0), 0)</f>
        <v>0</v>
      </c>
    </row>
    <row r="465" spans="8:8">
      <c r="H465" s="67">
        <f>IFERROR(IF(DarlehenNichtBezahlt*DarlehenIstGut,AbschlussSaldo,0), 0)</f>
        <v>0</v>
      </c>
    </row>
    <row r="466" spans="8:8">
      <c r="H466" s="67">
        <f>IFERROR(IF(DarlehenNichtBezahlt*DarlehenIstGut,AbschlussSaldo,0), 0)</f>
        <v>0</v>
      </c>
    </row>
    <row r="467" spans="8:8">
      <c r="H467" s="67">
        <f>IFERROR(IF(DarlehenNichtBezahlt*DarlehenIstGut,AbschlussSaldo,0), 0)</f>
        <v>0</v>
      </c>
    </row>
    <row r="468" spans="8:8">
      <c r="H468" s="67">
        <f>IFERROR(IF(DarlehenNichtBezahlt*DarlehenIstGut,AbschlussSaldo,0), 0)</f>
        <v>0</v>
      </c>
    </row>
    <row r="469" spans="8:8">
      <c r="H469" s="67">
        <f>IFERROR(IF(DarlehenNichtBezahlt*DarlehenIstGut,AbschlussSaldo,0), 0)</f>
        <v>0</v>
      </c>
    </row>
    <row r="470" spans="8:8">
      <c r="H470" s="67">
        <f>IFERROR(IF(DarlehenNichtBezahlt*DarlehenIstGut,AbschlussSaldo,0), 0)</f>
        <v>0</v>
      </c>
    </row>
    <row r="471" spans="8:8">
      <c r="H471" s="67">
        <f>IFERROR(IF(DarlehenNichtBezahlt*DarlehenIstGut,AbschlussSaldo,0), 0)</f>
        <v>0</v>
      </c>
    </row>
    <row r="472" spans="8:8">
      <c r="H472" s="67">
        <f>IFERROR(IF(DarlehenNichtBezahlt*DarlehenIstGut,AbschlussSaldo,0), 0)</f>
        <v>0</v>
      </c>
    </row>
    <row r="473" spans="8:8">
      <c r="H473" s="67">
        <f>IFERROR(IF(DarlehenNichtBezahlt*DarlehenIstGut,AbschlussSaldo,0), 0)</f>
        <v>0</v>
      </c>
    </row>
    <row r="474" spans="8:8">
      <c r="H474" s="67">
        <f>IFERROR(IF(DarlehenNichtBezahlt*DarlehenIstGut,AbschlussSaldo,0), 0)</f>
        <v>0</v>
      </c>
    </row>
    <row r="475" spans="8:8">
      <c r="H475" s="67">
        <f>IFERROR(IF(DarlehenNichtBezahlt*DarlehenIstGut,AbschlussSaldo,0), 0)</f>
        <v>0</v>
      </c>
    </row>
    <row r="476" spans="8:8">
      <c r="H476" s="67">
        <f>IFERROR(IF(DarlehenNichtBezahlt*DarlehenIstGut,AbschlussSaldo,0), 0)</f>
        <v>0</v>
      </c>
    </row>
    <row r="477" spans="8:8">
      <c r="H477" s="67">
        <f>IFERROR(IF(DarlehenNichtBezahlt*DarlehenIstGut,AbschlussSaldo,0), 0)</f>
        <v>0</v>
      </c>
    </row>
    <row r="478" spans="8:8">
      <c r="H478" s="67">
        <f>IFERROR(IF(DarlehenNichtBezahlt*DarlehenIstGut,AbschlussSaldo,0), 0)</f>
        <v>0</v>
      </c>
    </row>
    <row r="479" spans="8:8">
      <c r="H479" s="67">
        <f>IFERROR(IF(DarlehenNichtBezahlt*DarlehenIstGut,AbschlussSaldo,0), 0)</f>
        <v>0</v>
      </c>
    </row>
    <row r="480" spans="8:8">
      <c r="H480" s="67">
        <f>IFERROR(IF(DarlehenNichtBezahlt*DarlehenIstGut,AbschlussSaldo,0), 0)</f>
        <v>0</v>
      </c>
    </row>
    <row r="481" spans="8:8">
      <c r="H481" s="67">
        <f>IFERROR(IF(DarlehenNichtBezahlt*DarlehenIstGut,AbschlussSaldo,0), 0)</f>
        <v>0</v>
      </c>
    </row>
    <row r="482" spans="8:8">
      <c r="H482" s="67">
        <f>IFERROR(IF(DarlehenNichtBezahlt*DarlehenIstGut,AbschlussSaldo,0), 0)</f>
        <v>0</v>
      </c>
    </row>
    <row r="483" spans="8:8">
      <c r="H483" s="67">
        <f>IFERROR(IF(DarlehenNichtBezahlt*DarlehenIstGut,AbschlussSaldo,0), 0)</f>
        <v>0</v>
      </c>
    </row>
    <row r="484" spans="8:8">
      <c r="H484" s="67">
        <f>IFERROR(IF(DarlehenNichtBezahlt*DarlehenIstGut,AbschlussSaldo,0), 0)</f>
        <v>0</v>
      </c>
    </row>
    <row r="485" spans="8:8">
      <c r="H485" s="67">
        <f>IFERROR(IF(DarlehenNichtBezahlt*DarlehenIstGut,AbschlussSaldo,0), 0)</f>
        <v>0</v>
      </c>
    </row>
    <row r="486" spans="8:8">
      <c r="H486" s="67">
        <f>IFERROR(IF(DarlehenNichtBezahlt*DarlehenIstGut,AbschlussSaldo,0), 0)</f>
        <v>0</v>
      </c>
    </row>
    <row r="487" spans="8:8">
      <c r="H487" s="67">
        <f>IFERROR(IF(DarlehenNichtBezahlt*DarlehenIstGut,AbschlussSaldo,0), 0)</f>
        <v>0</v>
      </c>
    </row>
    <row r="488" spans="8:8">
      <c r="H488" s="67">
        <f>IFERROR(IF(DarlehenNichtBezahlt*DarlehenIstGut,AbschlussSaldo,0), 0)</f>
        <v>0</v>
      </c>
    </row>
    <row r="489" spans="8:8">
      <c r="H489" s="67">
        <f>IFERROR(IF(DarlehenNichtBezahlt*DarlehenIstGut,AbschlussSaldo,0), 0)</f>
        <v>0</v>
      </c>
    </row>
    <row r="490" spans="8:8">
      <c r="H490" s="67">
        <f>IFERROR(IF(DarlehenNichtBezahlt*DarlehenIstGut,AbschlussSaldo,0), 0)</f>
        <v>0</v>
      </c>
    </row>
    <row r="491" spans="8:8">
      <c r="H491" s="67">
        <f>IFERROR(IF(DarlehenNichtBezahlt*DarlehenIstGut,AbschlussSaldo,0), 0)</f>
        <v>0</v>
      </c>
    </row>
    <row r="492" spans="8:8">
      <c r="H492" s="67">
        <f>IFERROR(IF(DarlehenNichtBezahlt*DarlehenIstGut,AbschlussSaldo,0), 0)</f>
        <v>0</v>
      </c>
    </row>
    <row r="493" spans="8:8">
      <c r="H493" s="67">
        <f>IFERROR(IF(DarlehenNichtBezahlt*DarlehenIstGut,AbschlussSaldo,0), 0)</f>
        <v>0</v>
      </c>
    </row>
    <row r="494" spans="8:8">
      <c r="H494" s="67">
        <f>IFERROR(IF(DarlehenNichtBezahlt*DarlehenIstGut,AbschlussSaldo,0), 0)</f>
        <v>0</v>
      </c>
    </row>
    <row r="495" spans="8:8">
      <c r="H495" s="67">
        <f>IFERROR(IF(DarlehenNichtBezahlt*DarlehenIstGut,AbschlussSaldo,0), 0)</f>
        <v>0</v>
      </c>
    </row>
    <row r="496" spans="8:8">
      <c r="H496" s="67">
        <f>IFERROR(IF(DarlehenNichtBezahlt*DarlehenIstGut,AbschlussSaldo,0), 0)</f>
        <v>0</v>
      </c>
    </row>
    <row r="497" spans="8:8">
      <c r="H497" s="67">
        <f>IFERROR(IF(DarlehenNichtBezahlt*DarlehenIstGut,AbschlussSaldo,0), 0)</f>
        <v>0</v>
      </c>
    </row>
    <row r="498" spans="8:8">
      <c r="H498" s="67">
        <f>IFERROR(IF(DarlehenNichtBezahlt*DarlehenIstGut,AbschlussSaldo,0), 0)</f>
        <v>0</v>
      </c>
    </row>
    <row r="499" spans="8:8">
      <c r="H499" s="67">
        <f>IFERROR(IF(DarlehenNichtBezahlt*DarlehenIstGut,AbschlussSaldo,0), 0)</f>
        <v>0</v>
      </c>
    </row>
    <row r="500" spans="8:8">
      <c r="H500" s="67">
        <f>IFERROR(IF(DarlehenNichtBezahlt*DarlehenIstGut,AbschlussSaldo,0), 0)</f>
        <v>0</v>
      </c>
    </row>
    <row r="501" spans="8:8">
      <c r="H501" s="67">
        <f>IFERROR(IF(DarlehenNichtBezahlt*DarlehenIstGut,AbschlussSaldo,0), 0)</f>
        <v>0</v>
      </c>
    </row>
    <row r="502" spans="8:8">
      <c r="H502" s="67">
        <f>IFERROR(IF(DarlehenNichtBezahlt*DarlehenIstGut,AbschlussSaldo,0), 0)</f>
        <v>0</v>
      </c>
    </row>
    <row r="503" spans="8:8">
      <c r="H503" s="67">
        <f>IFERROR(IF(DarlehenNichtBezahlt*DarlehenIstGut,AbschlussSaldo,0), 0)</f>
        <v>0</v>
      </c>
    </row>
    <row r="504" spans="8:8">
      <c r="H504" s="67">
        <f>IFERROR(IF(DarlehenNichtBezahlt*DarlehenIstGut,AbschlussSaldo,0), 0)</f>
        <v>0</v>
      </c>
    </row>
    <row r="505" spans="8:8">
      <c r="H505" s="67">
        <f>IFERROR(IF(DarlehenNichtBezahlt*DarlehenIstGut,AbschlussSaldo,0), 0)</f>
        <v>0</v>
      </c>
    </row>
    <row r="506" spans="8:8">
      <c r="H506" s="67">
        <f>IFERROR(IF(DarlehenNichtBezahlt*DarlehenIstGut,AbschlussSaldo,0), 0)</f>
        <v>0</v>
      </c>
    </row>
    <row r="507" spans="8:8">
      <c r="H507" s="67">
        <f>IFERROR(IF(DarlehenNichtBezahlt*DarlehenIstGut,AbschlussSaldo,0), 0)</f>
        <v>0</v>
      </c>
    </row>
    <row r="508" spans="8:8">
      <c r="H508" s="67">
        <f>IFERROR(IF(DarlehenNichtBezahlt*DarlehenIstGut,AbschlussSaldo,0), 0)</f>
        <v>0</v>
      </c>
    </row>
    <row r="509" spans="8:8">
      <c r="H509" s="67">
        <f>IFERROR(IF(DarlehenNichtBezahlt*DarlehenIstGut,AbschlussSaldo,0), 0)</f>
        <v>0</v>
      </c>
    </row>
    <row r="510" spans="8:8">
      <c r="H510" s="67">
        <f>IFERROR(IF(DarlehenNichtBezahlt*DarlehenIstGut,AbschlussSaldo,0), 0)</f>
        <v>0</v>
      </c>
    </row>
    <row r="511" spans="8:8">
      <c r="H511" s="67">
        <f>IFERROR(IF(DarlehenNichtBezahlt*DarlehenIstGut,AbschlussSaldo,0), 0)</f>
        <v>0</v>
      </c>
    </row>
    <row r="512" spans="8:8">
      <c r="H512" s="67">
        <f>IFERROR(IF(DarlehenNichtBezahlt*DarlehenIstGut,AbschlussSaldo,0), 0)</f>
        <v>0</v>
      </c>
    </row>
    <row r="513" spans="8:8">
      <c r="H513" s="67">
        <f>IFERROR(IF(DarlehenNichtBezahlt*DarlehenIstGut,AbschlussSaldo,0), 0)</f>
        <v>0</v>
      </c>
    </row>
    <row r="514" spans="8:8">
      <c r="H514" s="67">
        <f>IFERROR(IF(DarlehenNichtBezahlt*DarlehenIstGut,AbschlussSaldo,0), 0)</f>
        <v>0</v>
      </c>
    </row>
    <row r="515" spans="8:8">
      <c r="H515" s="67">
        <f>IFERROR(IF(DarlehenNichtBezahlt*DarlehenIstGut,AbschlussSaldo,0), 0)</f>
        <v>0</v>
      </c>
    </row>
    <row r="516" spans="8:8">
      <c r="H516" s="67">
        <f>IFERROR(IF(DarlehenNichtBezahlt*DarlehenIstGut,AbschlussSaldo,0), 0)</f>
        <v>0</v>
      </c>
    </row>
    <row r="517" spans="8:8">
      <c r="H517" s="67">
        <f>IFERROR(IF(DarlehenNichtBezahlt*DarlehenIstGut,AbschlussSaldo,0), 0)</f>
        <v>0</v>
      </c>
    </row>
    <row r="518" spans="8:8">
      <c r="H518" s="67">
        <f>IFERROR(IF(DarlehenNichtBezahlt*DarlehenIstGut,AbschlussSaldo,0), 0)</f>
        <v>0</v>
      </c>
    </row>
    <row r="519" spans="8:8">
      <c r="H519" s="67">
        <f>IFERROR(IF(DarlehenNichtBezahlt*DarlehenIstGut,AbschlussSaldo,0), 0)</f>
        <v>0</v>
      </c>
    </row>
    <row r="520" spans="8:8">
      <c r="H520" s="67">
        <f>IFERROR(IF(DarlehenNichtBezahlt*DarlehenIstGut,AbschlussSaldo,0), 0)</f>
        <v>0</v>
      </c>
    </row>
    <row r="521" spans="8:8">
      <c r="H521" s="67">
        <f>IFERROR(IF(DarlehenNichtBezahlt*DarlehenIstGut,AbschlussSaldo,0), 0)</f>
        <v>0</v>
      </c>
    </row>
    <row r="522" spans="8:8">
      <c r="H522" s="67">
        <f>IFERROR(IF(DarlehenNichtBezahlt*DarlehenIstGut,AbschlussSaldo,0), 0)</f>
        <v>0</v>
      </c>
    </row>
    <row r="523" spans="8:8">
      <c r="H523" s="67">
        <f>IFERROR(IF(DarlehenNichtBezahlt*DarlehenIstGut,AbschlussSaldo,0), 0)</f>
        <v>0</v>
      </c>
    </row>
    <row r="524" spans="8:8">
      <c r="H524" s="67">
        <f>IFERROR(IF(DarlehenNichtBezahlt*DarlehenIstGut,AbschlussSaldo,0), 0)</f>
        <v>0</v>
      </c>
    </row>
    <row r="525" spans="8:8">
      <c r="H525" s="67">
        <f>IFERROR(IF(DarlehenNichtBezahlt*DarlehenIstGut,AbschlussSaldo,0), 0)</f>
        <v>0</v>
      </c>
    </row>
    <row r="526" spans="8:8">
      <c r="H526" s="67">
        <f>IFERROR(IF(DarlehenNichtBezahlt*DarlehenIstGut,AbschlussSaldo,0), 0)</f>
        <v>0</v>
      </c>
    </row>
    <row r="527" spans="8:8">
      <c r="H527" s="67">
        <f>IFERROR(IF(DarlehenNichtBezahlt*DarlehenIstGut,AbschlussSaldo,0), 0)</f>
        <v>0</v>
      </c>
    </row>
    <row r="528" spans="8:8">
      <c r="H528" s="67">
        <f>IFERROR(IF(DarlehenNichtBezahlt*DarlehenIstGut,AbschlussSaldo,0), 0)</f>
        <v>0</v>
      </c>
    </row>
    <row r="529" spans="8:8">
      <c r="H529" s="67">
        <f>IFERROR(IF(DarlehenNichtBezahlt*DarlehenIstGut,AbschlussSaldo,0), 0)</f>
        <v>0</v>
      </c>
    </row>
    <row r="530" spans="8:8">
      <c r="H530" s="67">
        <f>IFERROR(IF(DarlehenNichtBezahlt*DarlehenIstGut,AbschlussSaldo,0), 0)</f>
        <v>0</v>
      </c>
    </row>
    <row r="531" spans="8:8">
      <c r="H531" s="67">
        <f>IFERROR(IF(DarlehenNichtBezahlt*DarlehenIstGut,AbschlussSaldo,0), 0)</f>
        <v>0</v>
      </c>
    </row>
    <row r="532" spans="8:8">
      <c r="H532" s="67">
        <f>IFERROR(IF(DarlehenNichtBezahlt*DarlehenIstGut,AbschlussSaldo,0), 0)</f>
        <v>0</v>
      </c>
    </row>
    <row r="533" spans="8:8">
      <c r="H533" s="67">
        <f>IFERROR(IF(DarlehenNichtBezahlt*DarlehenIstGut,AbschlussSaldo,0), 0)</f>
        <v>0</v>
      </c>
    </row>
    <row r="534" spans="8:8">
      <c r="H534" s="67">
        <f>IFERROR(IF(DarlehenNichtBezahlt*DarlehenIstGut,AbschlussSaldo,0), 0)</f>
        <v>0</v>
      </c>
    </row>
    <row r="535" spans="8:8">
      <c r="H535" s="67">
        <f>IFERROR(IF(DarlehenNichtBezahlt*DarlehenIstGut,AbschlussSaldo,0), 0)</f>
        <v>0</v>
      </c>
    </row>
    <row r="536" spans="8:8">
      <c r="H536" s="67">
        <f>IFERROR(IF(DarlehenNichtBezahlt*DarlehenIstGut,AbschlussSaldo,0), 0)</f>
        <v>0</v>
      </c>
    </row>
    <row r="537" spans="8:8">
      <c r="H537" s="67">
        <f>IFERROR(IF(DarlehenNichtBezahlt*DarlehenIstGut,AbschlussSaldo,0), 0)</f>
        <v>0</v>
      </c>
    </row>
    <row r="538" spans="8:8">
      <c r="H538" s="67">
        <f>IFERROR(IF(DarlehenNichtBezahlt*DarlehenIstGut,AbschlussSaldo,0), 0)</f>
        <v>0</v>
      </c>
    </row>
    <row r="539" spans="8:8">
      <c r="H539" s="67">
        <f>IFERROR(IF(DarlehenNichtBezahlt*DarlehenIstGut,AbschlussSaldo,0), 0)</f>
        <v>0</v>
      </c>
    </row>
    <row r="540" spans="8:8">
      <c r="H540" s="67">
        <f>IFERROR(IF(DarlehenNichtBezahlt*DarlehenIstGut,AbschlussSaldo,0), 0)</f>
        <v>0</v>
      </c>
    </row>
    <row r="541" spans="8:8">
      <c r="H541" s="67">
        <f>IFERROR(IF(DarlehenNichtBezahlt*DarlehenIstGut,AbschlussSaldo,0), 0)</f>
        <v>0</v>
      </c>
    </row>
    <row r="542" spans="8:8">
      <c r="H542" s="67">
        <f>IFERROR(IF(DarlehenNichtBezahlt*DarlehenIstGut,AbschlussSaldo,0), 0)</f>
        <v>0</v>
      </c>
    </row>
    <row r="543" spans="8:8">
      <c r="H543" s="67">
        <f>IFERROR(IF(DarlehenNichtBezahlt*DarlehenIstGut,AbschlussSaldo,0), 0)</f>
        <v>0</v>
      </c>
    </row>
    <row r="544" spans="8:8">
      <c r="H544" s="67">
        <f>IFERROR(IF(DarlehenNichtBezahlt*DarlehenIstGut,AbschlussSaldo,0), 0)</f>
        <v>0</v>
      </c>
    </row>
    <row r="545" spans="8:8">
      <c r="H545" s="67">
        <f>IFERROR(IF(DarlehenNichtBezahlt*DarlehenIstGut,AbschlussSaldo,0), 0)</f>
        <v>0</v>
      </c>
    </row>
    <row r="546" spans="8:8">
      <c r="H546" s="67">
        <f>IFERROR(IF(DarlehenNichtBezahlt*DarlehenIstGut,AbschlussSaldo,0), 0)</f>
        <v>0</v>
      </c>
    </row>
    <row r="547" spans="8:8">
      <c r="H547" s="67">
        <f>IFERROR(IF(DarlehenNichtBezahlt*DarlehenIstGut,AbschlussSaldo,0), 0)</f>
        <v>0</v>
      </c>
    </row>
    <row r="548" spans="8:8">
      <c r="H548" s="67">
        <f>IFERROR(IF(DarlehenNichtBezahlt*DarlehenIstGut,AbschlussSaldo,0), 0)</f>
        <v>0</v>
      </c>
    </row>
    <row r="549" spans="8:8">
      <c r="H549" s="67">
        <f>IFERROR(IF(DarlehenNichtBezahlt*DarlehenIstGut,AbschlussSaldo,0), 0)</f>
        <v>0</v>
      </c>
    </row>
    <row r="550" spans="8:8">
      <c r="H550" s="67">
        <f>IFERROR(IF(DarlehenNichtBezahlt*DarlehenIstGut,AbschlussSaldo,0), 0)</f>
        <v>0</v>
      </c>
    </row>
    <row r="551" spans="8:8">
      <c r="H551" s="67">
        <f>IFERROR(IF(DarlehenNichtBezahlt*DarlehenIstGut,AbschlussSaldo,0), 0)</f>
        <v>0</v>
      </c>
    </row>
    <row r="552" spans="8:8">
      <c r="H552" s="67">
        <f>IFERROR(IF(DarlehenNichtBezahlt*DarlehenIstGut,AbschlussSaldo,0), 0)</f>
        <v>0</v>
      </c>
    </row>
    <row r="553" spans="8:8">
      <c r="H553" s="67">
        <f>IFERROR(IF(DarlehenNichtBezahlt*DarlehenIstGut,AbschlussSaldo,0), 0)</f>
        <v>0</v>
      </c>
    </row>
    <row r="554" spans="8:8">
      <c r="H554" s="67">
        <f>IFERROR(IF(DarlehenNichtBezahlt*DarlehenIstGut,AbschlussSaldo,0), 0)</f>
        <v>0</v>
      </c>
    </row>
    <row r="555" spans="8:8">
      <c r="H555" s="67">
        <f>IFERROR(IF(DarlehenNichtBezahlt*DarlehenIstGut,AbschlussSaldo,0), 0)</f>
        <v>0</v>
      </c>
    </row>
    <row r="556" spans="8:8">
      <c r="H556" s="67">
        <f>IFERROR(IF(DarlehenNichtBezahlt*DarlehenIstGut,AbschlussSaldo,0), 0)</f>
        <v>0</v>
      </c>
    </row>
    <row r="557" spans="8:8">
      <c r="H557" s="67">
        <f>IFERROR(IF(DarlehenNichtBezahlt*DarlehenIstGut,AbschlussSaldo,0), 0)</f>
        <v>0</v>
      </c>
    </row>
    <row r="558" spans="8:8">
      <c r="H558" s="67">
        <f>IFERROR(IF(DarlehenNichtBezahlt*DarlehenIstGut,AbschlussSaldo,0), 0)</f>
        <v>0</v>
      </c>
    </row>
    <row r="559" spans="8:8">
      <c r="H559" s="67">
        <f>IFERROR(IF(DarlehenNichtBezahlt*DarlehenIstGut,AbschlussSaldo,0), 0)</f>
        <v>0</v>
      </c>
    </row>
    <row r="560" spans="8:8">
      <c r="H560" s="67">
        <f>IFERROR(IF(DarlehenNichtBezahlt*DarlehenIstGut,AbschlussSaldo,0), 0)</f>
        <v>0</v>
      </c>
    </row>
    <row r="561" spans="8:8">
      <c r="H561" s="67">
        <f>IFERROR(IF(DarlehenNichtBezahlt*DarlehenIstGut,AbschlussSaldo,0), 0)</f>
        <v>0</v>
      </c>
    </row>
    <row r="562" spans="8:8">
      <c r="H562" s="67">
        <f>IFERROR(IF(DarlehenNichtBezahlt*DarlehenIstGut,AbschlussSaldo,0), 0)</f>
        <v>0</v>
      </c>
    </row>
    <row r="563" spans="8:8">
      <c r="H563" s="67">
        <f>IFERROR(IF(DarlehenNichtBezahlt*DarlehenIstGut,AbschlussSaldo,0), 0)</f>
        <v>0</v>
      </c>
    </row>
    <row r="564" spans="8:8">
      <c r="H564" s="67">
        <f>IFERROR(IF(DarlehenNichtBezahlt*DarlehenIstGut,AbschlussSaldo,0), 0)</f>
        <v>0</v>
      </c>
    </row>
    <row r="565" spans="8:8">
      <c r="H565" s="67">
        <f>IFERROR(IF(DarlehenNichtBezahlt*DarlehenIstGut,AbschlussSaldo,0), 0)</f>
        <v>0</v>
      </c>
    </row>
    <row r="566" spans="8:8">
      <c r="H566" s="67">
        <f>IFERROR(IF(DarlehenNichtBezahlt*DarlehenIstGut,AbschlussSaldo,0), 0)</f>
        <v>0</v>
      </c>
    </row>
    <row r="567" spans="8:8">
      <c r="H567" s="67">
        <f>IFERROR(IF(DarlehenNichtBezahlt*DarlehenIstGut,AbschlussSaldo,0), 0)</f>
        <v>0</v>
      </c>
    </row>
    <row r="568" spans="8:8">
      <c r="H568" s="67">
        <f>IFERROR(IF(DarlehenNichtBezahlt*DarlehenIstGut,AbschlussSaldo,0), 0)</f>
        <v>0</v>
      </c>
    </row>
    <row r="569" spans="8:8">
      <c r="H569" s="67">
        <f>IFERROR(IF(DarlehenNichtBezahlt*DarlehenIstGut,AbschlussSaldo,0), 0)</f>
        <v>0</v>
      </c>
    </row>
    <row r="570" spans="8:8">
      <c r="H570" s="67">
        <f>IFERROR(IF(DarlehenNichtBezahlt*DarlehenIstGut,AbschlussSaldo,0), 0)</f>
        <v>0</v>
      </c>
    </row>
    <row r="571" spans="8:8">
      <c r="H571" s="67">
        <f>IFERROR(IF(DarlehenNichtBezahlt*DarlehenIstGut,AbschlussSaldo,0), 0)</f>
        <v>0</v>
      </c>
    </row>
    <row r="572" spans="8:8">
      <c r="H572" s="67">
        <f>IFERROR(IF(DarlehenNichtBezahlt*DarlehenIstGut,AbschlussSaldo,0), 0)</f>
        <v>0</v>
      </c>
    </row>
    <row r="573" spans="8:8">
      <c r="H573" s="67">
        <f>IFERROR(IF(DarlehenNichtBezahlt*DarlehenIstGut,AbschlussSaldo,0), 0)</f>
        <v>0</v>
      </c>
    </row>
    <row r="574" spans="8:8">
      <c r="H574" s="67">
        <f>IFERROR(IF(DarlehenNichtBezahlt*DarlehenIstGut,AbschlussSaldo,0), 0)</f>
        <v>0</v>
      </c>
    </row>
    <row r="575" spans="8:8">
      <c r="H575" s="67">
        <f>IFERROR(IF(DarlehenNichtBezahlt*DarlehenIstGut,AbschlussSaldo,0), 0)</f>
        <v>0</v>
      </c>
    </row>
    <row r="576" spans="8:8">
      <c r="H576" s="67">
        <f>IFERROR(IF(DarlehenNichtBezahlt*DarlehenIstGut,AbschlussSaldo,0), 0)</f>
        <v>0</v>
      </c>
    </row>
    <row r="577" spans="8:8">
      <c r="H577" s="67">
        <f>IFERROR(IF(DarlehenNichtBezahlt*DarlehenIstGut,AbschlussSaldo,0), 0)</f>
        <v>0</v>
      </c>
    </row>
    <row r="578" spans="8:8">
      <c r="H578" s="67">
        <f>IFERROR(IF(DarlehenNichtBezahlt*DarlehenIstGut,AbschlussSaldo,0), 0)</f>
        <v>0</v>
      </c>
    </row>
    <row r="579" spans="8:8">
      <c r="H579" s="67">
        <f>IFERROR(IF(DarlehenNichtBezahlt*DarlehenIstGut,AbschlussSaldo,0), 0)</f>
        <v>0</v>
      </c>
    </row>
    <row r="580" spans="8:8">
      <c r="H580" s="67">
        <f>IFERROR(IF(DarlehenNichtBezahlt*DarlehenIstGut,AbschlussSaldo,0), 0)</f>
        <v>0</v>
      </c>
    </row>
    <row r="581" spans="8:8">
      <c r="H581" s="67">
        <f>IFERROR(IF(DarlehenNichtBezahlt*DarlehenIstGut,AbschlussSaldo,0), 0)</f>
        <v>0</v>
      </c>
    </row>
    <row r="582" spans="8:8">
      <c r="H582" s="67">
        <f>IFERROR(IF(DarlehenNichtBezahlt*DarlehenIstGut,AbschlussSaldo,0), 0)</f>
        <v>0</v>
      </c>
    </row>
    <row r="583" spans="8:8">
      <c r="H583" s="67">
        <f>IFERROR(IF(DarlehenNichtBezahlt*DarlehenIstGut,AbschlussSaldo,0), 0)</f>
        <v>0</v>
      </c>
    </row>
    <row r="584" spans="8:8">
      <c r="H584" s="67">
        <f>IFERROR(IF(DarlehenNichtBezahlt*DarlehenIstGut,AbschlussSaldo,0), 0)</f>
        <v>0</v>
      </c>
    </row>
    <row r="585" spans="8:8">
      <c r="H585" s="67">
        <f>IFERROR(IF(DarlehenNichtBezahlt*DarlehenIstGut,AbschlussSaldo,0), 0)</f>
        <v>0</v>
      </c>
    </row>
    <row r="586" spans="8:8">
      <c r="H586" s="67">
        <f>IFERROR(IF(DarlehenNichtBezahlt*DarlehenIstGut,AbschlussSaldo,0), 0)</f>
        <v>0</v>
      </c>
    </row>
    <row r="587" spans="8:8">
      <c r="H587" s="67">
        <f>IFERROR(IF(DarlehenNichtBezahlt*DarlehenIstGut,AbschlussSaldo,0), 0)</f>
        <v>0</v>
      </c>
    </row>
    <row r="588" spans="8:8">
      <c r="H588" s="67">
        <f>IFERROR(IF(DarlehenNichtBezahlt*DarlehenIstGut,AbschlussSaldo,0), 0)</f>
        <v>0</v>
      </c>
    </row>
    <row r="589" spans="8:8">
      <c r="H589" s="67">
        <f>IFERROR(IF(DarlehenNichtBezahlt*DarlehenIstGut,AbschlussSaldo,0), 0)</f>
        <v>0</v>
      </c>
    </row>
    <row r="590" spans="8:8">
      <c r="H590" s="67">
        <f>IFERROR(IF(DarlehenNichtBezahlt*DarlehenIstGut,AbschlussSaldo,0), 0)</f>
        <v>0</v>
      </c>
    </row>
    <row r="591" spans="8:8">
      <c r="H591" s="67">
        <f>IFERROR(IF(DarlehenNichtBezahlt*DarlehenIstGut,AbschlussSaldo,0), 0)</f>
        <v>0</v>
      </c>
    </row>
    <row r="592" spans="8:8">
      <c r="H592" s="67">
        <f>IFERROR(IF(DarlehenNichtBezahlt*DarlehenIstGut,AbschlussSaldo,0), 0)</f>
        <v>0</v>
      </c>
    </row>
    <row r="593" spans="8:8">
      <c r="H593" s="67">
        <f>IFERROR(IF(DarlehenNichtBezahlt*DarlehenIstGut,AbschlussSaldo,0), 0)</f>
        <v>0</v>
      </c>
    </row>
    <row r="594" spans="8:8">
      <c r="H594" s="67">
        <f>IFERROR(IF(DarlehenNichtBezahlt*DarlehenIstGut,AbschlussSaldo,0), 0)</f>
        <v>0</v>
      </c>
    </row>
    <row r="595" spans="8:8">
      <c r="H595" s="67">
        <f>IFERROR(IF(DarlehenNichtBezahlt*DarlehenIstGut,AbschlussSaldo,0), 0)</f>
        <v>0</v>
      </c>
    </row>
    <row r="596" spans="8:8">
      <c r="H596" s="67">
        <f>IFERROR(IF(DarlehenNichtBezahlt*DarlehenIstGut,AbschlussSaldo,0), 0)</f>
        <v>0</v>
      </c>
    </row>
    <row r="597" spans="8:8">
      <c r="H597" s="67">
        <f>IFERROR(IF(DarlehenNichtBezahlt*DarlehenIstGut,AbschlussSaldo,0), 0)</f>
        <v>0</v>
      </c>
    </row>
    <row r="598" spans="8:8">
      <c r="H598" s="67">
        <f>IFERROR(IF(DarlehenNichtBezahlt*DarlehenIstGut,AbschlussSaldo,0), 0)</f>
        <v>0</v>
      </c>
    </row>
    <row r="599" spans="8:8">
      <c r="H599" s="67">
        <f>IFERROR(IF(DarlehenNichtBezahlt*DarlehenIstGut,AbschlussSaldo,0), 0)</f>
        <v>0</v>
      </c>
    </row>
    <row r="600" spans="8:8">
      <c r="H600" s="67">
        <f>IFERROR(IF(DarlehenNichtBezahlt*DarlehenIstGut,AbschlussSaldo,0), 0)</f>
        <v>0</v>
      </c>
    </row>
    <row r="601" spans="8:8">
      <c r="H601" s="67">
        <f>IFERROR(IF(DarlehenNichtBezahlt*DarlehenIstGut,AbschlussSaldo,0), 0)</f>
        <v>0</v>
      </c>
    </row>
    <row r="602" spans="8:8">
      <c r="H602" s="67">
        <f>IFERROR(IF(DarlehenNichtBezahlt*DarlehenIstGut,AbschlussSaldo,0), 0)</f>
        <v>0</v>
      </c>
    </row>
    <row r="603" spans="8:8">
      <c r="H603" s="67">
        <f>IFERROR(IF(DarlehenNichtBezahlt*DarlehenIstGut,AbschlussSaldo,0), 0)</f>
        <v>0</v>
      </c>
    </row>
    <row r="604" spans="8:8">
      <c r="H604" s="67">
        <f>IFERROR(IF(DarlehenNichtBezahlt*DarlehenIstGut,AbschlussSaldo,0), 0)</f>
        <v>0</v>
      </c>
    </row>
    <row r="605" spans="8:8">
      <c r="H605" s="67">
        <f>IFERROR(IF(DarlehenNichtBezahlt*DarlehenIstGut,AbschlussSaldo,0), 0)</f>
        <v>0</v>
      </c>
    </row>
    <row r="606" spans="8:8">
      <c r="H606" s="67">
        <f>IFERROR(IF(DarlehenNichtBezahlt*DarlehenIstGut,AbschlussSaldo,0), 0)</f>
        <v>0</v>
      </c>
    </row>
    <row r="607" spans="8:8">
      <c r="H607" s="67">
        <f>IFERROR(IF(DarlehenNichtBezahlt*DarlehenIstGut,AbschlussSaldo,0), 0)</f>
        <v>0</v>
      </c>
    </row>
    <row r="608" spans="8:8">
      <c r="H608" s="67">
        <f>IFERROR(IF(DarlehenNichtBezahlt*DarlehenIstGut,AbschlussSaldo,0), 0)</f>
        <v>0</v>
      </c>
    </row>
    <row r="609" spans="8:8">
      <c r="H609" s="67">
        <f>IFERROR(IF(DarlehenNichtBezahlt*DarlehenIstGut,AbschlussSaldo,0), 0)</f>
        <v>0</v>
      </c>
    </row>
    <row r="610" spans="8:8">
      <c r="H610" s="67">
        <f>IFERROR(IF(DarlehenNichtBezahlt*DarlehenIstGut,AbschlussSaldo,0), 0)</f>
        <v>0</v>
      </c>
    </row>
    <row r="611" spans="8:8">
      <c r="H611" s="67">
        <f>IFERROR(IF(DarlehenNichtBezahlt*DarlehenIstGut,AbschlussSaldo,0), 0)</f>
        <v>0</v>
      </c>
    </row>
    <row r="612" spans="8:8">
      <c r="H612" s="67">
        <f>IFERROR(IF(DarlehenNichtBezahlt*DarlehenIstGut,AbschlussSaldo,0), 0)</f>
        <v>0</v>
      </c>
    </row>
    <row r="613" spans="8:8">
      <c r="H613" s="67">
        <f>IFERROR(IF(DarlehenNichtBezahlt*DarlehenIstGut,AbschlussSaldo,0), 0)</f>
        <v>0</v>
      </c>
    </row>
    <row r="614" spans="8:8">
      <c r="H614" s="67">
        <f>IFERROR(IF(DarlehenNichtBezahlt*DarlehenIstGut,AbschlussSaldo,0), 0)</f>
        <v>0</v>
      </c>
    </row>
    <row r="615" spans="8:8">
      <c r="H615" s="67">
        <f>IFERROR(IF(DarlehenNichtBezahlt*DarlehenIstGut,AbschlussSaldo,0), 0)</f>
        <v>0</v>
      </c>
    </row>
    <row r="616" spans="8:8">
      <c r="H616" s="67">
        <f>IFERROR(IF(DarlehenNichtBezahlt*DarlehenIstGut,AbschlussSaldo,0), 0)</f>
        <v>0</v>
      </c>
    </row>
    <row r="617" spans="8:8">
      <c r="H617" s="67">
        <f>IFERROR(IF(DarlehenNichtBezahlt*DarlehenIstGut,AbschlussSaldo,0), 0)</f>
        <v>0</v>
      </c>
    </row>
    <row r="618" spans="8:8">
      <c r="H618" s="67">
        <f>IFERROR(IF(DarlehenNichtBezahlt*DarlehenIstGut,AbschlussSaldo,0), 0)</f>
        <v>0</v>
      </c>
    </row>
    <row r="619" spans="8:8">
      <c r="H619" s="67">
        <f>IFERROR(IF(DarlehenNichtBezahlt*DarlehenIstGut,AbschlussSaldo,0), 0)</f>
        <v>0</v>
      </c>
    </row>
    <row r="620" spans="8:8">
      <c r="H620" s="67">
        <f>IFERROR(IF(DarlehenNichtBezahlt*DarlehenIstGut,AbschlussSaldo,0), 0)</f>
        <v>0</v>
      </c>
    </row>
    <row r="621" spans="8:8">
      <c r="H621" s="67">
        <f>IFERROR(IF(DarlehenNichtBezahlt*DarlehenIstGut,AbschlussSaldo,0), 0)</f>
        <v>0</v>
      </c>
    </row>
    <row r="622" spans="8:8">
      <c r="H622" s="67">
        <f>IFERROR(IF(DarlehenNichtBezahlt*DarlehenIstGut,AbschlussSaldo,0), 0)</f>
        <v>0</v>
      </c>
    </row>
    <row r="623" spans="8:8">
      <c r="H623" s="67">
        <f>IFERROR(IF(DarlehenNichtBezahlt*DarlehenIstGut,AbschlussSaldo,0), 0)</f>
        <v>0</v>
      </c>
    </row>
    <row r="624" spans="8:8">
      <c r="H624" s="67">
        <f>IFERROR(IF(DarlehenNichtBezahlt*DarlehenIstGut,AbschlussSaldo,0), 0)</f>
        <v>0</v>
      </c>
    </row>
    <row r="625" spans="8:8">
      <c r="H625" s="67">
        <f>IFERROR(IF(DarlehenNichtBezahlt*DarlehenIstGut,AbschlussSaldo,0), 0)</f>
        <v>0</v>
      </c>
    </row>
    <row r="626" spans="8:8">
      <c r="H626" s="67">
        <f>IFERROR(IF(DarlehenNichtBezahlt*DarlehenIstGut,AbschlussSaldo,0), 0)</f>
        <v>0</v>
      </c>
    </row>
    <row r="627" spans="8:8">
      <c r="H627" s="67">
        <f>IFERROR(IF(DarlehenNichtBezahlt*DarlehenIstGut,AbschlussSaldo,0), 0)</f>
        <v>0</v>
      </c>
    </row>
    <row r="628" spans="8:8">
      <c r="H628" s="67">
        <f>IFERROR(IF(DarlehenNichtBezahlt*DarlehenIstGut,AbschlussSaldo,0), 0)</f>
        <v>0</v>
      </c>
    </row>
    <row r="629" spans="8:8">
      <c r="H629" s="67">
        <f>IFERROR(IF(DarlehenNichtBezahlt*DarlehenIstGut,AbschlussSaldo,0), 0)</f>
        <v>0</v>
      </c>
    </row>
    <row r="630" spans="8:8">
      <c r="H630" s="67">
        <f>IFERROR(IF(DarlehenNichtBezahlt*DarlehenIstGut,AbschlussSaldo,0), 0)</f>
        <v>0</v>
      </c>
    </row>
    <row r="631" spans="8:8">
      <c r="H631" s="67">
        <f>IFERROR(IF(DarlehenNichtBezahlt*DarlehenIstGut,AbschlussSaldo,0), 0)</f>
        <v>0</v>
      </c>
    </row>
    <row r="632" spans="8:8">
      <c r="H632" s="67">
        <f>IFERROR(IF(DarlehenNichtBezahlt*DarlehenIstGut,AbschlussSaldo,0), 0)</f>
        <v>0</v>
      </c>
    </row>
    <row r="633" spans="8:8">
      <c r="H633" s="67">
        <f>IFERROR(IF(DarlehenNichtBezahlt*DarlehenIstGut,AbschlussSaldo,0), 0)</f>
        <v>0</v>
      </c>
    </row>
    <row r="634" spans="8:8">
      <c r="H634" s="67">
        <f>IFERROR(IF(DarlehenNichtBezahlt*DarlehenIstGut,AbschlussSaldo,0), 0)</f>
        <v>0</v>
      </c>
    </row>
    <row r="635" spans="8:8">
      <c r="H635" s="67">
        <f>IFERROR(IF(DarlehenNichtBezahlt*DarlehenIstGut,AbschlussSaldo,0), 0)</f>
        <v>0</v>
      </c>
    </row>
    <row r="636" spans="8:8">
      <c r="H636" s="67">
        <f>IFERROR(IF(DarlehenNichtBezahlt*DarlehenIstGut,AbschlussSaldo,0), 0)</f>
        <v>0</v>
      </c>
    </row>
    <row r="637" spans="8:8">
      <c r="H637" s="67">
        <f>IFERROR(IF(DarlehenNichtBezahlt*DarlehenIstGut,AbschlussSaldo,0), 0)</f>
        <v>0</v>
      </c>
    </row>
    <row r="638" spans="8:8">
      <c r="H638" s="67">
        <f>IFERROR(IF(DarlehenNichtBezahlt*DarlehenIstGut,AbschlussSaldo,0), 0)</f>
        <v>0</v>
      </c>
    </row>
    <row r="639" spans="8:8">
      <c r="H639" s="67">
        <f>IFERROR(IF(DarlehenNichtBezahlt*DarlehenIstGut,AbschlussSaldo,0), 0)</f>
        <v>0</v>
      </c>
    </row>
    <row r="640" spans="8:8">
      <c r="H640" s="67">
        <f>IFERROR(IF(DarlehenNichtBezahlt*DarlehenIstGut,AbschlussSaldo,0), 0)</f>
        <v>0</v>
      </c>
    </row>
    <row r="641" spans="8:8">
      <c r="H641" s="67">
        <f>IFERROR(IF(DarlehenNichtBezahlt*DarlehenIstGut,AbschlussSaldo,0), 0)</f>
        <v>0</v>
      </c>
    </row>
    <row r="642" spans="8:8">
      <c r="H642" s="67">
        <f>IFERROR(IF(DarlehenNichtBezahlt*DarlehenIstGut,AbschlussSaldo,0), 0)</f>
        <v>0</v>
      </c>
    </row>
    <row r="643" spans="8:8">
      <c r="H643" s="67">
        <f>IFERROR(IF(DarlehenNichtBezahlt*DarlehenIstGut,AbschlussSaldo,0), 0)</f>
        <v>0</v>
      </c>
    </row>
    <row r="644" spans="8:8">
      <c r="H644" s="67">
        <f>IFERROR(IF(DarlehenNichtBezahlt*DarlehenIstGut,AbschlussSaldo,0), 0)</f>
        <v>0</v>
      </c>
    </row>
    <row r="645" spans="8:8">
      <c r="H645" s="67">
        <f>IFERROR(IF(DarlehenNichtBezahlt*DarlehenIstGut,AbschlussSaldo,0), 0)</f>
        <v>0</v>
      </c>
    </row>
    <row r="646" spans="8:8">
      <c r="H646" s="67">
        <f>IFERROR(IF(DarlehenNichtBezahlt*DarlehenIstGut,AbschlussSaldo,0), 0)</f>
        <v>0</v>
      </c>
    </row>
    <row r="647" spans="8:8">
      <c r="H647" s="67">
        <f>IFERROR(IF(DarlehenNichtBezahlt*DarlehenIstGut,AbschlussSaldo,0), 0)</f>
        <v>0</v>
      </c>
    </row>
    <row r="648" spans="8:8">
      <c r="H648" s="67">
        <f>IFERROR(IF(DarlehenNichtBezahlt*DarlehenIstGut,AbschlussSaldo,0), 0)</f>
        <v>0</v>
      </c>
    </row>
    <row r="649" spans="8:8">
      <c r="H649" s="67">
        <f>IFERROR(IF(DarlehenNichtBezahlt*DarlehenIstGut,AbschlussSaldo,0), 0)</f>
        <v>0</v>
      </c>
    </row>
    <row r="650" spans="8:8">
      <c r="H650" s="67">
        <f>IFERROR(IF(DarlehenNichtBezahlt*DarlehenIstGut,AbschlussSaldo,0), 0)</f>
        <v>0</v>
      </c>
    </row>
    <row r="651" spans="8:8">
      <c r="H651" s="67">
        <f>IFERROR(IF(DarlehenNichtBezahlt*DarlehenIstGut,AbschlussSaldo,0), 0)</f>
        <v>0</v>
      </c>
    </row>
    <row r="652" spans="8:8">
      <c r="H652" s="67">
        <f>IFERROR(IF(DarlehenNichtBezahlt*DarlehenIstGut,AbschlussSaldo,0), 0)</f>
        <v>0</v>
      </c>
    </row>
    <row r="653" spans="8:8">
      <c r="H653" s="67">
        <f>IFERROR(IF(DarlehenNichtBezahlt*DarlehenIstGut,AbschlussSaldo,0), 0)</f>
        <v>0</v>
      </c>
    </row>
    <row r="654" spans="8:8">
      <c r="H654" s="67">
        <f>IFERROR(IF(DarlehenNichtBezahlt*DarlehenIstGut,AbschlussSaldo,0), 0)</f>
        <v>0</v>
      </c>
    </row>
    <row r="655" spans="8:8">
      <c r="H655" s="67">
        <f>IFERROR(IF(DarlehenNichtBezahlt*DarlehenIstGut,AbschlussSaldo,0), 0)</f>
        <v>0</v>
      </c>
    </row>
    <row r="656" spans="8:8">
      <c r="H656" s="67">
        <f>IFERROR(IF(DarlehenNichtBezahlt*DarlehenIstGut,AbschlussSaldo,0), 0)</f>
        <v>0</v>
      </c>
    </row>
    <row r="657" spans="8:8">
      <c r="H657" s="67">
        <f>IFERROR(IF(DarlehenNichtBezahlt*DarlehenIstGut,AbschlussSaldo,0), 0)</f>
        <v>0</v>
      </c>
    </row>
    <row r="658" spans="8:8">
      <c r="H658" s="67">
        <f>IFERROR(IF(DarlehenNichtBezahlt*DarlehenIstGut,AbschlussSaldo,0), 0)</f>
        <v>0</v>
      </c>
    </row>
    <row r="659" spans="8:8">
      <c r="H659" s="67">
        <f>IFERROR(IF(DarlehenNichtBezahlt*DarlehenIstGut,AbschlussSaldo,0), 0)</f>
        <v>0</v>
      </c>
    </row>
    <row r="660" spans="8:8">
      <c r="H660" s="67">
        <f>IFERROR(IF(DarlehenNichtBezahlt*DarlehenIstGut,AbschlussSaldo,0), 0)</f>
        <v>0</v>
      </c>
    </row>
    <row r="661" spans="8:8">
      <c r="H661" s="67">
        <f>IFERROR(IF(DarlehenNichtBezahlt*DarlehenIstGut,AbschlussSaldo,0), 0)</f>
        <v>0</v>
      </c>
    </row>
    <row r="662" spans="8:8">
      <c r="H662" s="67">
        <f>IFERROR(IF(DarlehenNichtBezahlt*DarlehenIstGut,AbschlussSaldo,0), 0)</f>
        <v>0</v>
      </c>
    </row>
    <row r="663" spans="8:8">
      <c r="H663" s="67">
        <f>IFERROR(IF(DarlehenNichtBezahlt*DarlehenIstGut,AbschlussSaldo,0), 0)</f>
        <v>0</v>
      </c>
    </row>
    <row r="664" spans="8:8">
      <c r="H664" s="67">
        <f>IFERROR(IF(DarlehenNichtBezahlt*DarlehenIstGut,AbschlussSaldo,0), 0)</f>
        <v>0</v>
      </c>
    </row>
    <row r="665" spans="8:8">
      <c r="H665" s="67">
        <f>IFERROR(IF(DarlehenNichtBezahlt*DarlehenIstGut,AbschlussSaldo,0), 0)</f>
        <v>0</v>
      </c>
    </row>
    <row r="666" spans="8:8">
      <c r="H666" s="67">
        <f>IFERROR(IF(DarlehenNichtBezahlt*DarlehenIstGut,AbschlussSaldo,0), 0)</f>
        <v>0</v>
      </c>
    </row>
    <row r="667" spans="8:8">
      <c r="H667" s="67">
        <f>IFERROR(IF(DarlehenNichtBezahlt*DarlehenIstGut,AbschlussSaldo,0), 0)</f>
        <v>0</v>
      </c>
    </row>
    <row r="668" spans="8:8">
      <c r="H668" s="67">
        <f>IFERROR(IF(DarlehenNichtBezahlt*DarlehenIstGut,AbschlussSaldo,0), 0)</f>
        <v>0</v>
      </c>
    </row>
    <row r="669" spans="8:8">
      <c r="H669" s="67">
        <f>IFERROR(IF(DarlehenNichtBezahlt*DarlehenIstGut,AbschlussSaldo,0), 0)</f>
        <v>0</v>
      </c>
    </row>
    <row r="670" spans="8:8">
      <c r="H670" s="67">
        <f>IFERROR(IF(DarlehenNichtBezahlt*DarlehenIstGut,AbschlussSaldo,0), 0)</f>
        <v>0</v>
      </c>
    </row>
    <row r="671" spans="8:8">
      <c r="H671" s="67">
        <f>IFERROR(IF(DarlehenNichtBezahlt*DarlehenIstGut,AbschlussSaldo,0), 0)</f>
        <v>0</v>
      </c>
    </row>
    <row r="672" spans="8:8">
      <c r="H672" s="67">
        <f>IFERROR(IF(DarlehenNichtBezahlt*DarlehenIstGut,AbschlussSaldo,0), 0)</f>
        <v>0</v>
      </c>
    </row>
    <row r="673" spans="8:8">
      <c r="H673" s="67">
        <f>IFERROR(IF(DarlehenNichtBezahlt*DarlehenIstGut,AbschlussSaldo,0), 0)</f>
        <v>0</v>
      </c>
    </row>
    <row r="674" spans="8:8">
      <c r="H674" s="67">
        <f>IFERROR(IF(DarlehenNichtBezahlt*DarlehenIstGut,AbschlussSaldo,0), 0)</f>
        <v>0</v>
      </c>
    </row>
  </sheetData>
  <mergeCells count="4">
    <mergeCell ref="B4:D4"/>
    <mergeCell ref="B10:D10"/>
    <mergeCell ref="B2:F2"/>
    <mergeCell ref="B9:C9"/>
  </mergeCells>
  <phoneticPr fontId="0" type="noConversion"/>
  <conditionalFormatting sqref="C17:G364">
    <cfRule type="expression" dxfId="14" priority="5" stopIfTrue="1">
      <formula>NOT(DarlehenNichtBezahlt)</formula>
    </cfRule>
    <cfRule type="expression" dxfId="13" priority="6" stopIfTrue="1">
      <formula>IF(ROW(C17)=LetzteZeile,TRUE,FALSE)</formula>
    </cfRule>
  </conditionalFormatting>
  <conditionalFormatting sqref="B17:B373">
    <cfRule type="expression" dxfId="12" priority="7" stopIfTrue="1">
      <formula>NOT(DarlehenNichtBezahlt)</formula>
    </cfRule>
    <cfRule type="expression" dxfId="11" priority="8" stopIfTrue="1">
      <formula>IF(ROW(B17)=LetzteZeile,TRUE,FALSE)</formula>
    </cfRule>
  </conditionalFormatting>
  <conditionalFormatting sqref="H17:H674">
    <cfRule type="expression" dxfId="10" priority="9" stopIfTrue="1">
      <formula>NOT(DarlehenNichtBezahlt)</formula>
    </cfRule>
    <cfRule type="expression" dxfId="9" priority="10" stopIfTrue="1">
      <formula>IF(ROW(H17)=LetzteZeile,TRUE,FALSE)</formula>
    </cfRule>
  </conditionalFormatting>
  <conditionalFormatting sqref="B17:H274 H275:H674 B275:B373 C275:G364">
    <cfRule type="expression" dxfId="8" priority="4">
      <formula>$B17=""</formula>
    </cfRule>
  </conditionalFormatting>
  <conditionalFormatting sqref="I1:M1048576">
    <cfRule type="notContainsErrors" dxfId="7" priority="3">
      <formula>NOT(ISERROR(I1))</formula>
    </cfRule>
  </conditionalFormatting>
  <conditionalFormatting sqref="B16:H16">
    <cfRule type="colorScale" priority="1">
      <colorScale>
        <cfvo type="min"/>
        <cfvo type="max"/>
        <color rgb="FFFF7128"/>
        <color rgb="FFFFEF9C"/>
      </colorScale>
    </cfRule>
  </conditionalFormatting>
  <dataValidations count="27">
    <dataValidation allowBlank="1" showErrorMessage="1" prompt="Der Titel dieses Arbeitsblatts befindet sich in dieser Zelle. Geben Sie in den Zellen D3 bis D6 Darlehenswerte ein. Die Darlehensübersicht in den Zellen H3 bis H6 und die Darlehenstabelle werden automatisch aktualisiert." sqref="B3" xr:uid="{00000000-0002-0000-0000-000000000000}"/>
    <dataValidation allowBlank="1" showInputMessage="1" showErrorMessage="1" prompt="Die Darlehensübersicht in den Zellen unten wird automatisch aktualisiert." sqref="B10" xr:uid="{00000000-0002-0000-0000-000001000000}"/>
    <dataValidation allowBlank="1" showInputMessage="1" showErrorMessage="1" prompt="Geben Sie den Darlehensbetrag in dieser Zelle ein." sqref="D5" xr:uid="{00000000-0002-0000-0000-000002000000}"/>
    <dataValidation allowBlank="1" showInputMessage="1" showErrorMessage="1" prompt="Geben Sie den Darlehensbetrag in der Zelle rechts ein." sqref="B5" xr:uid="{00000000-0002-0000-0000-000003000000}"/>
    <dataValidation allowBlank="1" showInputMessage="1" showErrorMessage="1" prompt="Geben Sie den Jahreszinssatz in dieser Zelle ein" sqref="D6" xr:uid="{00000000-0002-0000-0000-000004000000}"/>
    <dataValidation allowBlank="1" showInputMessage="1" showErrorMessage="1" prompt="Geben Sie den Jahreszinssatz in der Zelle rechts ein." sqref="B6" xr:uid="{00000000-0002-0000-0000-000005000000}"/>
    <dataValidation allowBlank="1" showInputMessage="1" showErrorMessage="1" prompt="Geben Sie die Darlehenslaufzeit in Jahren in dieser Zelle ein " sqref="D7" xr:uid="{00000000-0002-0000-0000-000006000000}"/>
    <dataValidation allowBlank="1" showInputMessage="1" showErrorMessage="1" prompt="Geben Sie die Darlehenslaufzeit in Jahren in der Zelle rechts ein." sqref="B7" xr:uid="{00000000-0002-0000-0000-000007000000}"/>
    <dataValidation allowBlank="1" showInputMessage="1" showErrorMessage="1" prompt="Anfangsdatum des Darlehens in dieser Zelle eingeben" sqref="D8:D9" xr:uid="{00000000-0002-0000-0000-000008000000}"/>
    <dataValidation allowBlank="1" showInputMessage="1" showErrorMessage="1" prompt="Geben Sie das Anfangsdatum des Darlehens in der Zelle rechts ein." sqref="B8" xr:uid="{00000000-0002-0000-0000-000009000000}"/>
    <dataValidation allowBlank="1" showInputMessage="1" showErrorMessage="1" prompt="Die monatliche Zahlung wird in dieser Zelle automatisch berechnet." sqref="D11" xr:uid="{00000000-0002-0000-0000-00000A000000}"/>
    <dataValidation allowBlank="1" showInputMessage="1" showErrorMessage="1" prompt="Die monatliche Zahlung wird in der Zelle rechts automatisch berechnet." sqref="B11" xr:uid="{00000000-0002-0000-0000-00000B000000}"/>
    <dataValidation allowBlank="1" showInputMessage="1" showErrorMessage="1" prompt="Die Anzahl der Zahlungen wird in der Zelle rechts automatisch berechnet." sqref="B12" xr:uid="{00000000-0002-0000-0000-00000C000000}"/>
    <dataValidation allowBlank="1" showInputMessage="1" showErrorMessage="1" prompt="Der Gesamtzins wird in der Zelle rechts automatisch berechnet." sqref="B13" xr:uid="{00000000-0002-0000-0000-00000D000000}"/>
    <dataValidation allowBlank="1" showInputMessage="1" showErrorMessage="1" prompt="Die Gesamtkosten des Darlehens werden in der Zelle rechts automatisch berechnet." sqref="B14" xr:uid="{00000000-0002-0000-0000-00000E000000}"/>
    <dataValidation allowBlank="1" showInputMessage="1" showErrorMessage="1" prompt="Die Gesamtkosten des Darlehens werden in dieser Zelle automatisch berechnet." sqref="D14" xr:uid="{00000000-0002-0000-0000-00000F000000}"/>
    <dataValidation allowBlank="1" showInputMessage="1" showErrorMessage="1" prompt="Der Gesamtzins wird in dieser Zelle automatisch berechnet." sqref="D13" xr:uid="{00000000-0002-0000-0000-000010000000}"/>
    <dataValidation allowBlank="1" showInputMessage="1" showErrorMessage="1" prompt="Die Anzahl der Zahlungen wird in dieser Zelle automatisch berechnet." sqref="D12" xr:uid="{00000000-0002-0000-0000-000011000000}"/>
    <dataValidation allowBlank="1" showInputMessage="1" showErrorMessage="1" prompt="Die Anzahl der Zahlungen wird in dieser Spalte unter dieser Überschrift automatisch aktualisiert." sqref="B16" xr:uid="{00000000-0002-0000-0000-000012000000}"/>
    <dataValidation allowBlank="1" showInputMessage="1" showErrorMessage="1" prompt="Das Zahlungsdatum wird in dieser Spalte unter dieser Überschrift automatisch aktualisiert." sqref="C16" xr:uid="{00000000-0002-0000-0000-000013000000}"/>
    <dataValidation allowBlank="1" showInputMessage="1" showErrorMessage="1" prompt="Der Anfangssaldo wird in dieser Spalte unter dieser Überschrift automatisch berechnet." sqref="D16" xr:uid="{00000000-0002-0000-0000-000014000000}"/>
    <dataValidation allowBlank="1" showInputMessage="1" showErrorMessage="1" prompt="Der Zahlungsbetrag wird in dieser Spalte unter dieser Überschrift automatisch berechnet." sqref="E16" xr:uid="{00000000-0002-0000-0000-000015000000}"/>
    <dataValidation allowBlank="1" showInputMessage="1" showErrorMessage="1" prompt="Der kapitalisierte Betrag wird in dieser Spalte unter dieser Überschrift automatisch aktualisiert." sqref="F16" xr:uid="{00000000-0002-0000-0000-000016000000}"/>
    <dataValidation allowBlank="1" showInputMessage="1" showErrorMessage="1" prompt="Der Zinsbetrag wird in dieser Spalte unter dieser Überschrift automatisch aktualisiert." sqref="G16" xr:uid="{00000000-0002-0000-0000-000017000000}"/>
    <dataValidation allowBlank="1" showInputMessage="1" showErrorMessage="1" prompt="Der Endsaldo wird in dieser Spalte unter dieser Überschrift automatisch aktualisiert." sqref="H16" xr:uid="{00000000-0002-0000-0000-000018000000}"/>
    <dataValidation allowBlank="1" showInputMessage="1" showErrorMessage="1" prompt="Geben Sie die Kreditdaten in die darunter liegenden Zellen ein" sqref="B4:D4" xr:uid="{00000000-0002-0000-0000-000019000000}"/>
    <dataValidation allowBlank="1" showInputMessage="1" showErrorMessage="1" promptTitle="Einfacher Darlehensrechner" prompt="Geben Sie Kreditdetails in die Zellen D5 bis D8 ein. _x000a__x000a_Die Zusammenfassung und Zahlungstabelle werden automatisch aktualisiert. _x000a__x000a_Wechseln Sie zum Aktualisieren des Diagramms zum Menüband „Daten“ &gt; „alle Verbindungen aktualisieren“" sqref="A1:A2" xr:uid="{00000000-0002-0000-0000-00001A000000}"/>
  </dataValidations>
  <printOptions horizontalCentered="1"/>
  <pageMargins left="0.4" right="0.4" top="0.4" bottom="0.4" header="0.3" footer="0.3"/>
  <pageSetup paperSize="9" scale="76" fitToHeight="0" orientation="portrait" r:id="rId2"/>
  <headerFooter differentFirst="1">
    <oddFooter>Page &amp;P of &amp;N</oddFooter>
  </headerFooter>
  <ignoredErrors>
    <ignoredError sqref="D17:D255" emptyCellReferenc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22cb71-4d73-4b47-89b1-36a539f2cfdc">
      <Terms xmlns="http://schemas.microsoft.com/office/infopath/2007/PartnerControls"/>
    </lcf76f155ced4ddcb4097134ff3c332f>
    <TaxCatchAll xmlns="d020387a-88cb-497e-a615-9de6a2c2d1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D30443A4D739745B2DE5D5E70F9F945" ma:contentTypeVersion="15" ma:contentTypeDescription="Ein neues Dokument erstellen." ma:contentTypeScope="" ma:versionID="50c6885e760ea5f9880cec55b9faf019">
  <xsd:schema xmlns:xsd="http://www.w3.org/2001/XMLSchema" xmlns:xs="http://www.w3.org/2001/XMLSchema" xmlns:p="http://schemas.microsoft.com/office/2006/metadata/properties" xmlns:ns2="a522cb71-4d73-4b47-89b1-36a539f2cfdc" xmlns:ns3="d020387a-88cb-497e-a615-9de6a2c2d1d9" targetNamespace="http://schemas.microsoft.com/office/2006/metadata/properties" ma:root="true" ma:fieldsID="5225428d910cf89fad66d4c19bd8ab64" ns2:_="" ns3:_="">
    <xsd:import namespace="a522cb71-4d73-4b47-89b1-36a539f2cfdc"/>
    <xsd:import namespace="d020387a-88cb-497e-a615-9de6a2c2d1d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2cb71-4d73-4b47-89b1-36a539f2cf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0b2f19a3-9c71-435d-9d33-142245da85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20387a-88cb-497e-a615-9de6a2c2d1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505807-2fce-432a-b19a-907f49100f3a}" ma:internalName="TaxCatchAll" ma:showField="CatchAllData" ma:web="d020387a-88cb-497e-a615-9de6a2c2d1d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24ED9-8989-47C6-8A65-3B330CA36C8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020387a-88cb-497e-a615-9de6a2c2d1d9"/>
    <ds:schemaRef ds:uri="http://purl.org/dc/terms/"/>
    <ds:schemaRef ds:uri="a522cb71-4d73-4b47-89b1-36a539f2cfdc"/>
    <ds:schemaRef ds:uri="http://www.w3.org/XML/1998/namespace"/>
    <ds:schemaRef ds:uri="http://purl.org/dc/dcmitype/"/>
  </ds:schemaRefs>
</ds:datastoreItem>
</file>

<file path=customXml/itemProps2.xml><?xml version="1.0" encoding="utf-8"?>
<ds:datastoreItem xmlns:ds="http://schemas.openxmlformats.org/officeDocument/2006/customXml" ds:itemID="{04957D14-1C47-4456-BFEC-889D9ACF7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2cb71-4d73-4b47-89b1-36a539f2cfdc"/>
    <ds:schemaRef ds:uri="d020387a-88cb-497e-a615-9de6a2c2d1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BB1B73-9CAB-48D9-A929-221F56DA7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12</vt:i4>
      </vt:variant>
    </vt:vector>
  </HeadingPairs>
  <TitlesOfParts>
    <vt:vector size="15" baseType="lpstr">
      <vt:lpstr>Beschreibung</vt:lpstr>
      <vt:lpstr>Budgetrechner</vt:lpstr>
      <vt:lpstr>Finanzierungsrechner</vt:lpstr>
      <vt:lpstr>AnzahlZahlungen</vt:lpstr>
      <vt:lpstr>DarlehensAnfangsDatum</vt:lpstr>
      <vt:lpstr>DarlehensBetrag</vt:lpstr>
      <vt:lpstr>DarlehensJahre</vt:lpstr>
      <vt:lpstr>DarlehensKostenGesamt</vt:lpstr>
      <vt:lpstr>Finanzierungsrechner!Druckbereich</vt:lpstr>
      <vt:lpstr>Finanzierungsrechner!Drucktitel</vt:lpstr>
      <vt:lpstr>Spaltentitel1</vt:lpstr>
      <vt:lpstr>ZeilenTitelBereich1..D6</vt:lpstr>
      <vt:lpstr>ZeilenTitelBereich2..H6</vt:lpstr>
      <vt:lpstr>Zinsen_gesamt</vt:lpstr>
      <vt:lpstr>ZinsSatz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2020-01-13T18:40:39Z</dcterms:created>
  <dcterms:modified xsi:type="dcterms:W3CDTF">2025-02-04T10:46:35Z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0x0101002D30443A4D739745B2DE5D5E70F9F945</vt:lpwstr>
  </property>
  <property fmtid="{D5CDD505-2E9C-101B-9397-08002B2CF9AE}" pid="3" name="MediaServiceImageTags">
    <vt:lpwstr/>
  </property>
</Properties>
</file>